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Users\o.motamedi\Desktop\Excel\General Report\14010101 Feasibility study\"/>
    </mc:Choice>
  </mc:AlternateContent>
  <xr:revisionPtr revIDLastSave="0" documentId="13_ncr:1_{C1D2133F-94EF-4D53-B3A3-6C81161AA353}" xr6:coauthVersionLast="47" xr6:coauthVersionMax="47" xr10:uidLastSave="{00000000-0000-0000-0000-000000000000}"/>
  <bookViews>
    <workbookView xWindow="-120" yWindow="-120" windowWidth="20730" windowHeight="11160" tabRatio="848" xr2:uid="{00000000-000D-0000-FFFF-FFFF00000000}"/>
  </bookViews>
  <sheets>
    <sheet name="چکیده مالی طرح" sheetId="1" r:id="rId1"/>
    <sheet name="سرمايه گذاري ثابت و استهلاک آن" sheetId="2" r:id="rId2"/>
    <sheet name="سرمایه درگردش" sheetId="19" r:id="rId3"/>
    <sheet name="حقوق و دستمزد" sheetId="12" r:id="rId4"/>
    <sheet name="هزینه های جاری" sheetId="14" r:id="rId5"/>
    <sheet name="ضرایب فروش و تبلیغات" sheetId="15" r:id="rId6"/>
    <sheet name="تسهیلات بانکی" sheetId="17" r:id="rId7"/>
    <sheet name="صورت سود و زیان پیش بینی شده" sheetId="4" r:id="rId8"/>
    <sheet name="نمودار" sheetId="18" r:id="rId9"/>
  </sheets>
  <definedNames>
    <definedName name="_xlnm.Print_Area" localSheetId="1">'سرمايه گذاري ثابت و استهلاک آن'!$A$2:$AA$95</definedName>
    <definedName name="_xlnm.Print_Area" localSheetId="7">'صورت سود و زیان پیش بینی شده'!$A$2:$K$48</definedName>
    <definedName name="س" localSheetId="4">'صورت سود و زیان پیش بینی شده'!#REF!</definedName>
    <definedName name="س">'صورت سود و زیان پیش بینی شده'!#REF!</definedName>
    <definedName name="ش" localSheetId="4">'صورت سود و زیان پیش بینی شده'!#REF!</definedName>
    <definedName name="ش">'صورت سود و زیان پیش بینی شده'!#REF!</definedName>
    <definedName name="ص" localSheetId="4">'هزینه های جاری'!#REF!</definedName>
    <definedName name="ص">'حقوق و دستمزد'!$H$26</definedName>
    <definedName name="ض" localSheetId="4">'هزینه های جاری'!#REF!</definedName>
    <definedName name="ض">'حقوق و دستمزد'!$B$26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9" i="12" l="1"/>
  <c r="S15" i="12"/>
  <c r="S12" i="12"/>
  <c r="R4" i="12"/>
  <c r="R5" i="12"/>
  <c r="R6" i="12"/>
  <c r="R7" i="12"/>
  <c r="P16" i="12"/>
  <c r="P17" i="12"/>
  <c r="P8" i="12"/>
  <c r="E12" i="14" l="1"/>
  <c r="F25" i="19"/>
  <c r="F23" i="19"/>
  <c r="F22" i="19"/>
  <c r="F21" i="19"/>
  <c r="F20" i="19"/>
  <c r="F19" i="19"/>
  <c r="F18" i="19"/>
  <c r="F17" i="19"/>
  <c r="F16" i="19"/>
  <c r="F15" i="19"/>
  <c r="F14" i="19"/>
  <c r="B60" i="4"/>
  <c r="D95" i="2"/>
  <c r="N42" i="2"/>
  <c r="N26" i="2"/>
  <c r="N16" i="2"/>
  <c r="K24" i="12"/>
  <c r="J24" i="12"/>
  <c r="I24" i="12"/>
  <c r="H24" i="12"/>
  <c r="L12" i="14"/>
  <c r="M12" i="14" s="1"/>
  <c r="N12" i="14" s="1"/>
  <c r="K12" i="14"/>
  <c r="J12" i="14"/>
  <c r="I12" i="14"/>
  <c r="L11" i="14"/>
  <c r="M11" i="14" s="1"/>
  <c r="N11" i="14" s="1"/>
  <c r="K11" i="14"/>
  <c r="J11" i="14"/>
  <c r="I11" i="14"/>
  <c r="L9" i="14"/>
  <c r="M9" i="14" s="1"/>
  <c r="N9" i="14" s="1"/>
  <c r="K9" i="14"/>
  <c r="J9" i="14"/>
  <c r="I9" i="14"/>
  <c r="A4" i="15"/>
  <c r="A5" i="15" s="1"/>
  <c r="A6" i="15" s="1"/>
  <c r="A7" i="15" s="1"/>
  <c r="A8" i="15" s="1"/>
  <c r="A9" i="15" s="1"/>
  <c r="A10" i="15" s="1"/>
  <c r="A11" i="15" s="1"/>
  <c r="A12" i="15" s="1"/>
  <c r="E3" i="15"/>
  <c r="F3" i="15" s="1"/>
  <c r="H12" i="14"/>
  <c r="G12" i="14"/>
  <c r="F12" i="14"/>
  <c r="H11" i="14"/>
  <c r="G11" i="14"/>
  <c r="F11" i="14"/>
  <c r="E11" i="14"/>
  <c r="H9" i="14"/>
  <c r="G9" i="14"/>
  <c r="F9" i="14"/>
  <c r="E9" i="14"/>
  <c r="H30" i="2"/>
  <c r="I30" i="2" s="1"/>
  <c r="H31" i="2"/>
  <c r="I31" i="2" s="1"/>
  <c r="H32" i="2"/>
  <c r="I32" i="2" s="1"/>
  <c r="H33" i="2"/>
  <c r="I33" i="2" s="1"/>
  <c r="J33" i="2" s="1"/>
  <c r="H34" i="2"/>
  <c r="I34" i="2"/>
  <c r="J34" i="2" s="1"/>
  <c r="K34" i="2" s="1"/>
  <c r="H35" i="2"/>
  <c r="I35" i="2" s="1"/>
  <c r="J35" i="2" s="1"/>
  <c r="K35" i="2" s="1"/>
  <c r="H29" i="2"/>
  <c r="F37" i="2"/>
  <c r="D35" i="2" s="1"/>
  <c r="F47" i="2"/>
  <c r="H47" i="2" s="1"/>
  <c r="I47" i="2" s="1"/>
  <c r="F5" i="2"/>
  <c r="F6" i="2"/>
  <c r="B3" i="1" s="1"/>
  <c r="F11" i="2"/>
  <c r="F12" i="2"/>
  <c r="F13" i="2"/>
  <c r="F19" i="2"/>
  <c r="H19" i="2" s="1"/>
  <c r="F20" i="2"/>
  <c r="H20" i="2" s="1"/>
  <c r="I20" i="2" s="1"/>
  <c r="F21" i="2"/>
  <c r="H21" i="2" s="1"/>
  <c r="I21" i="2" s="1"/>
  <c r="J21" i="2" s="1"/>
  <c r="K21" i="2" s="1"/>
  <c r="F22" i="2"/>
  <c r="H22" i="2" s="1"/>
  <c r="I22" i="2" s="1"/>
  <c r="J22" i="2" s="1"/>
  <c r="K22" i="2" s="1"/>
  <c r="H36" i="2"/>
  <c r="I36" i="2"/>
  <c r="J36" i="2"/>
  <c r="L36" i="2"/>
  <c r="N36" i="2"/>
  <c r="P36" i="2"/>
  <c r="R36" i="2"/>
  <c r="T36" i="2"/>
  <c r="V36" i="2"/>
  <c r="F45" i="2"/>
  <c r="H45" i="2" s="1"/>
  <c r="F46" i="2"/>
  <c r="H46" i="2" s="1"/>
  <c r="H53" i="2"/>
  <c r="J53" i="2"/>
  <c r="J54" i="2" s="1"/>
  <c r="C11" i="4" s="1"/>
  <c r="L53" i="2"/>
  <c r="N53" i="2"/>
  <c r="N54" i="2" s="1"/>
  <c r="E11" i="4" s="1"/>
  <c r="P53" i="2"/>
  <c r="P54" i="2"/>
  <c r="F11" i="4" s="1"/>
  <c r="R53" i="2"/>
  <c r="R54" i="2" s="1"/>
  <c r="G11" i="4" s="1"/>
  <c r="T53" i="2"/>
  <c r="T54" i="2" s="1"/>
  <c r="H11" i="4" s="1"/>
  <c r="V53" i="2"/>
  <c r="Z53" i="2" s="1"/>
  <c r="Z54" i="2" s="1"/>
  <c r="K11" i="4" s="1"/>
  <c r="F54" i="2"/>
  <c r="B8" i="1" s="1"/>
  <c r="F4" i="12"/>
  <c r="F5" i="12"/>
  <c r="F6" i="12"/>
  <c r="F7" i="12"/>
  <c r="F8" i="12"/>
  <c r="F9" i="12"/>
  <c r="B10" i="12"/>
  <c r="B20" i="12" s="1"/>
  <c r="C10" i="12"/>
  <c r="D10" i="12"/>
  <c r="E10" i="12"/>
  <c r="S10" i="12"/>
  <c r="F11" i="12"/>
  <c r="F12" i="12"/>
  <c r="F13" i="12"/>
  <c r="F14" i="12"/>
  <c r="F15" i="12"/>
  <c r="F16" i="12"/>
  <c r="F17" i="12"/>
  <c r="B18" i="12"/>
  <c r="C18" i="12"/>
  <c r="C20" i="12" s="1"/>
  <c r="D18" i="12"/>
  <c r="E18" i="12"/>
  <c r="L20" i="12"/>
  <c r="T20" i="12"/>
  <c r="H25" i="12"/>
  <c r="I25" i="12" s="1"/>
  <c r="J25" i="12" s="1"/>
  <c r="K25" i="12" s="1"/>
  <c r="F60" i="2"/>
  <c r="B9" i="1" s="1"/>
  <c r="Q18" i="12"/>
  <c r="R18" i="12"/>
  <c r="E4" i="15"/>
  <c r="F4" i="15" s="1"/>
  <c r="C4" i="4" s="1"/>
  <c r="C5" i="4" s="1"/>
  <c r="E20" i="12"/>
  <c r="E10" i="14"/>
  <c r="F10" i="14" s="1"/>
  <c r="X53" i="2"/>
  <c r="X54" i="2" s="1"/>
  <c r="J11" i="4" s="1"/>
  <c r="I53" i="2"/>
  <c r="H54" i="2"/>
  <c r="B11" i="4" s="1"/>
  <c r="D32" i="2"/>
  <c r="E7" i="14"/>
  <c r="F7" i="14" s="1"/>
  <c r="K33" i="2"/>
  <c r="B4" i="4"/>
  <c r="B5" i="4" s="1"/>
  <c r="H3" i="15"/>
  <c r="B16" i="4" s="1"/>
  <c r="K53" i="2" l="1"/>
  <c r="K54" i="2" s="1"/>
  <c r="V54" i="2"/>
  <c r="I11" i="4" s="1"/>
  <c r="F18" i="12"/>
  <c r="D20" i="12"/>
  <c r="I19" i="2"/>
  <c r="F23" i="2"/>
  <c r="F48" i="2"/>
  <c r="B7" i="1" s="1"/>
  <c r="L33" i="2"/>
  <c r="M33" i="2" s="1"/>
  <c r="N33" i="2" s="1"/>
  <c r="O33" i="2" s="1"/>
  <c r="I45" i="2"/>
  <c r="J45" i="2" s="1"/>
  <c r="K45" i="2" s="1"/>
  <c r="L45" i="2" s="1"/>
  <c r="M45" i="2" s="1"/>
  <c r="H23" i="2"/>
  <c r="B9" i="4" s="1"/>
  <c r="I54" i="2"/>
  <c r="I23" i="2"/>
  <c r="H26" i="12"/>
  <c r="F24" i="19"/>
  <c r="F26" i="19" s="1"/>
  <c r="F5" i="19" s="1"/>
  <c r="E6" i="14" s="1"/>
  <c r="B13" i="4" s="1"/>
  <c r="B15" i="4"/>
  <c r="D33" i="2"/>
  <c r="H4" i="15"/>
  <c r="C16" i="4" s="1"/>
  <c r="E5" i="15"/>
  <c r="G7" i="19"/>
  <c r="G10" i="14"/>
  <c r="J20" i="2"/>
  <c r="K20" i="2" s="1"/>
  <c r="I38" i="2"/>
  <c r="K36" i="2"/>
  <c r="M36" i="2" s="1"/>
  <c r="O36" i="2" s="1"/>
  <c r="Q36" i="2" s="1"/>
  <c r="S36" i="2" s="1"/>
  <c r="U36" i="2" s="1"/>
  <c r="W36" i="2" s="1"/>
  <c r="J19" i="2"/>
  <c r="F14" i="2"/>
  <c r="B4" i="1" s="1"/>
  <c r="L34" i="2"/>
  <c r="M34" i="2" s="1"/>
  <c r="L21" i="2"/>
  <c r="L22" i="2"/>
  <c r="M22" i="2" s="1"/>
  <c r="L35" i="2"/>
  <c r="M35" i="2" s="1"/>
  <c r="G9" i="19"/>
  <c r="G7" i="14"/>
  <c r="C14" i="4"/>
  <c r="C15" i="4"/>
  <c r="B14" i="4"/>
  <c r="J32" i="2"/>
  <c r="K32" i="2" s="1"/>
  <c r="X36" i="2"/>
  <c r="Z36" i="2"/>
  <c r="B6" i="1"/>
  <c r="D31" i="2"/>
  <c r="D29" i="2"/>
  <c r="D34" i="2"/>
  <c r="D30" i="2"/>
  <c r="D36" i="2"/>
  <c r="J31" i="2"/>
  <c r="K31" i="2" s="1"/>
  <c r="J47" i="2"/>
  <c r="K47" i="2" s="1"/>
  <c r="E6" i="15"/>
  <c r="F5" i="15"/>
  <c r="H48" i="2"/>
  <c r="B10" i="4" s="1"/>
  <c r="I29" i="2"/>
  <c r="H37" i="2"/>
  <c r="J30" i="2"/>
  <c r="K30" i="2" s="1"/>
  <c r="F10" i="12"/>
  <c r="F20" i="12" s="1"/>
  <c r="L54" i="2"/>
  <c r="D11" i="4" s="1"/>
  <c r="M53" i="2"/>
  <c r="I46" i="2"/>
  <c r="F7" i="19"/>
  <c r="E16" i="14"/>
  <c r="I49" i="2" l="1"/>
  <c r="B5" i="1"/>
  <c r="I24" i="2"/>
  <c r="P33" i="2"/>
  <c r="Q33" i="2" s="1"/>
  <c r="R33" i="2" s="1"/>
  <c r="S33" i="2" s="1"/>
  <c r="I26" i="12"/>
  <c r="H7" i="12"/>
  <c r="H5" i="12"/>
  <c r="H8" i="12"/>
  <c r="H15" i="12"/>
  <c r="H16" i="12"/>
  <c r="P18" i="12" s="1"/>
  <c r="H4" i="12"/>
  <c r="H12" i="12"/>
  <c r="H27" i="12"/>
  <c r="H9" i="12"/>
  <c r="H11" i="12"/>
  <c r="I27" i="12"/>
  <c r="H6" i="12"/>
  <c r="H14" i="12"/>
  <c r="H17" i="12"/>
  <c r="J27" i="12"/>
  <c r="K27" i="12"/>
  <c r="H13" i="12"/>
  <c r="F6" i="14"/>
  <c r="G5" i="19" s="1"/>
  <c r="H10" i="14"/>
  <c r="H7" i="19"/>
  <c r="D15" i="4"/>
  <c r="L20" i="2"/>
  <c r="M20" i="2" s="1"/>
  <c r="N20" i="2" s="1"/>
  <c r="O20" i="2" s="1"/>
  <c r="P20" i="2" s="1"/>
  <c r="Q20" i="2" s="1"/>
  <c r="Y36" i="2"/>
  <c r="AA36" i="2" s="1"/>
  <c r="K19" i="2"/>
  <c r="J23" i="2"/>
  <c r="C9" i="4" s="1"/>
  <c r="K38" i="2"/>
  <c r="E4" i="14"/>
  <c r="F65" i="2"/>
  <c r="F66" i="2" s="1"/>
  <c r="B10" i="1" s="1"/>
  <c r="B11" i="1" s="1"/>
  <c r="E8" i="14" s="1"/>
  <c r="E5" i="14"/>
  <c r="K49" i="2"/>
  <c r="N45" i="2"/>
  <c r="O45" i="2" s="1"/>
  <c r="L30" i="2"/>
  <c r="M30" i="2" s="1"/>
  <c r="N35" i="2"/>
  <c r="O35" i="2" s="1"/>
  <c r="N22" i="2"/>
  <c r="O22" i="2" s="1"/>
  <c r="N34" i="2"/>
  <c r="O34" i="2" s="1"/>
  <c r="B12" i="4"/>
  <c r="B18" i="4"/>
  <c r="E7" i="15"/>
  <c r="F6" i="15"/>
  <c r="L31" i="2"/>
  <c r="M31" i="2" s="1"/>
  <c r="B17" i="4"/>
  <c r="J29" i="2"/>
  <c r="J37" i="2" s="1"/>
  <c r="I37" i="2"/>
  <c r="I48" i="2"/>
  <c r="J46" i="2"/>
  <c r="J48" i="2" s="1"/>
  <c r="C10" i="4" s="1"/>
  <c r="L32" i="2"/>
  <c r="M32" i="2" s="1"/>
  <c r="H9" i="19"/>
  <c r="H7" i="14"/>
  <c r="D14" i="4"/>
  <c r="M21" i="2"/>
  <c r="M54" i="2"/>
  <c r="O53" i="2"/>
  <c r="H5" i="15"/>
  <c r="D16" i="4" s="1"/>
  <c r="D4" i="4"/>
  <c r="D5" i="4" s="1"/>
  <c r="L47" i="2"/>
  <c r="M47" i="2" s="1"/>
  <c r="C13" i="4" l="1"/>
  <c r="C17" i="4" s="1"/>
  <c r="E3" i="14"/>
  <c r="K24" i="2"/>
  <c r="G6" i="14"/>
  <c r="D13" i="4" s="1"/>
  <c r="D17" i="4" s="1"/>
  <c r="P10" i="12"/>
  <c r="P20" i="12" s="1"/>
  <c r="H18" i="12"/>
  <c r="H10" i="12"/>
  <c r="I11" i="12"/>
  <c r="I17" i="12"/>
  <c r="I7" i="12"/>
  <c r="I8" i="12"/>
  <c r="I13" i="12"/>
  <c r="I4" i="12"/>
  <c r="I9" i="12"/>
  <c r="Q10" i="12" s="1"/>
  <c r="Q20" i="12" s="1"/>
  <c r="I6" i="12"/>
  <c r="I15" i="12"/>
  <c r="I12" i="12"/>
  <c r="I16" i="12"/>
  <c r="I14" i="12"/>
  <c r="I5" i="12"/>
  <c r="J26" i="12"/>
  <c r="I7" i="19"/>
  <c r="I10" i="14"/>
  <c r="E15" i="4"/>
  <c r="E15" i="14"/>
  <c r="F8" i="19"/>
  <c r="B20" i="4"/>
  <c r="M38" i="2"/>
  <c r="F4" i="14"/>
  <c r="M49" i="2"/>
  <c r="F5" i="14"/>
  <c r="L19" i="2"/>
  <c r="M19" i="2" s="1"/>
  <c r="K23" i="2"/>
  <c r="T33" i="2"/>
  <c r="U33" i="2"/>
  <c r="R20" i="2"/>
  <c r="S20" i="2" s="1"/>
  <c r="N32" i="2"/>
  <c r="O32" i="2" s="1"/>
  <c r="C12" i="4"/>
  <c r="C18" i="4"/>
  <c r="H6" i="15"/>
  <c r="E16" i="4" s="1"/>
  <c r="E4" i="4"/>
  <c r="E5" i="4" s="1"/>
  <c r="P34" i="2"/>
  <c r="Q34" i="2"/>
  <c r="P35" i="2"/>
  <c r="Q35" i="2" s="1"/>
  <c r="P45" i="2"/>
  <c r="I9" i="19"/>
  <c r="E14" i="4"/>
  <c r="I7" i="14"/>
  <c r="E8" i="15"/>
  <c r="F7" i="15"/>
  <c r="P22" i="2"/>
  <c r="Q22" i="2"/>
  <c r="N30" i="2"/>
  <c r="O30" i="2" s="1"/>
  <c r="N47" i="2"/>
  <c r="O47" i="2" s="1"/>
  <c r="Q53" i="2"/>
  <c r="O54" i="2"/>
  <c r="L11" i="4" s="1"/>
  <c r="K46" i="2"/>
  <c r="N31" i="2"/>
  <c r="O31" i="2" s="1"/>
  <c r="H5" i="19"/>
  <c r="B23" i="4"/>
  <c r="F8" i="14"/>
  <c r="E13" i="14"/>
  <c r="B19" i="4" s="1"/>
  <c r="L5" i="4"/>
  <c r="N21" i="2"/>
  <c r="K29" i="2"/>
  <c r="F3" i="14" l="1"/>
  <c r="M24" i="2"/>
  <c r="H6" i="14"/>
  <c r="I6" i="14" s="1"/>
  <c r="I10" i="12"/>
  <c r="J15" i="12"/>
  <c r="J5" i="12"/>
  <c r="J12" i="12"/>
  <c r="J14" i="12"/>
  <c r="J9" i="12"/>
  <c r="K26" i="12"/>
  <c r="J16" i="12"/>
  <c r="J6" i="12"/>
  <c r="J7" i="12"/>
  <c r="J4" i="12"/>
  <c r="J11" i="12"/>
  <c r="J17" i="12"/>
  <c r="J13" i="12"/>
  <c r="J8" i="12"/>
  <c r="I18" i="12"/>
  <c r="H20" i="12"/>
  <c r="C20" i="4"/>
  <c r="J10" i="14"/>
  <c r="J7" i="19"/>
  <c r="F15" i="4"/>
  <c r="M23" i="2"/>
  <c r="N19" i="2"/>
  <c r="N23" i="2" s="1"/>
  <c r="E9" i="4" s="1"/>
  <c r="O19" i="2"/>
  <c r="D9" i="4"/>
  <c r="L23" i="2"/>
  <c r="O38" i="2"/>
  <c r="G4" i="14"/>
  <c r="G5" i="14"/>
  <c r="I5" i="14" s="1"/>
  <c r="O49" i="2"/>
  <c r="O21" i="2"/>
  <c r="P21" i="2" s="1"/>
  <c r="Q21" i="2" s="1"/>
  <c r="G8" i="19"/>
  <c r="P47" i="2"/>
  <c r="Q47" i="2" s="1"/>
  <c r="R35" i="2"/>
  <c r="S35" i="2" s="1"/>
  <c r="T20" i="2"/>
  <c r="U20" i="2" s="1"/>
  <c r="P30" i="2"/>
  <c r="Q30" i="2" s="1"/>
  <c r="H7" i="15"/>
  <c r="F16" i="4" s="1"/>
  <c r="F4" i="4"/>
  <c r="F5" i="4" s="1"/>
  <c r="F14" i="4"/>
  <c r="J9" i="19"/>
  <c r="J7" i="14"/>
  <c r="C23" i="4"/>
  <c r="G8" i="14"/>
  <c r="F13" i="14"/>
  <c r="C19" i="4" s="1"/>
  <c r="P31" i="2"/>
  <c r="Q31" i="2" s="1"/>
  <c r="E9" i="15"/>
  <c r="F8" i="15"/>
  <c r="P32" i="2"/>
  <c r="Q32" i="2"/>
  <c r="R22" i="2"/>
  <c r="S22" i="2" s="1"/>
  <c r="R34" i="2"/>
  <c r="S34" i="2" s="1"/>
  <c r="V33" i="2"/>
  <c r="W33" i="2" s="1"/>
  <c r="L29" i="2"/>
  <c r="L37" i="2" s="1"/>
  <c r="K37" i="2"/>
  <c r="E13" i="4"/>
  <c r="E17" i="4" s="1"/>
  <c r="I5" i="19"/>
  <c r="L46" i="2"/>
  <c r="L48" i="2" s="1"/>
  <c r="D10" i="4" s="1"/>
  <c r="K48" i="2"/>
  <c r="Q54" i="2"/>
  <c r="S53" i="2"/>
  <c r="Q45" i="2"/>
  <c r="O24" i="2" l="1"/>
  <c r="G3" i="14"/>
  <c r="I20" i="12"/>
  <c r="O23" i="2"/>
  <c r="J18" i="12"/>
  <c r="M11" i="12"/>
  <c r="N11" i="12" s="1"/>
  <c r="O11" i="12" s="1"/>
  <c r="U11" i="12" s="1"/>
  <c r="R10" i="12"/>
  <c r="R20" i="12" s="1"/>
  <c r="J10" i="12"/>
  <c r="J20" i="12" s="1"/>
  <c r="K16" i="12"/>
  <c r="M16" i="12" s="1"/>
  <c r="N16" i="12" s="1"/>
  <c r="O16" i="12" s="1"/>
  <c r="K8" i="12"/>
  <c r="M8" i="12" s="1"/>
  <c r="N8" i="12" s="1"/>
  <c r="O8" i="12" s="1"/>
  <c r="K12" i="12"/>
  <c r="K7" i="12"/>
  <c r="M7" i="12" s="1"/>
  <c r="N7" i="12" s="1"/>
  <c r="O7" i="12" s="1"/>
  <c r="K15" i="12"/>
  <c r="K17" i="12"/>
  <c r="K9" i="12"/>
  <c r="M9" i="12" s="1"/>
  <c r="K11" i="12"/>
  <c r="K13" i="12"/>
  <c r="M13" i="12" s="1"/>
  <c r="K4" i="12"/>
  <c r="K5" i="12"/>
  <c r="M5" i="12" s="1"/>
  <c r="N5" i="12" s="1"/>
  <c r="O5" i="12" s="1"/>
  <c r="U5" i="12" s="1"/>
  <c r="K14" i="12"/>
  <c r="M14" i="12" s="1"/>
  <c r="N14" i="12" s="1"/>
  <c r="O14" i="12" s="1"/>
  <c r="K6" i="12"/>
  <c r="M6" i="12" s="1"/>
  <c r="M17" i="12"/>
  <c r="N17" i="12" s="1"/>
  <c r="O17" i="12" s="1"/>
  <c r="K10" i="14"/>
  <c r="K7" i="19"/>
  <c r="G15" i="4"/>
  <c r="Q49" i="2"/>
  <c r="H5" i="14"/>
  <c r="L9" i="4"/>
  <c r="P19" i="2"/>
  <c r="Q19" i="2" s="1"/>
  <c r="R19" i="2" s="1"/>
  <c r="I4" i="14"/>
  <c r="D20" i="4"/>
  <c r="H8" i="19"/>
  <c r="M46" i="2"/>
  <c r="M48" i="2" s="1"/>
  <c r="Q38" i="2"/>
  <c r="H4" i="14"/>
  <c r="T22" i="2"/>
  <c r="U22" i="2" s="1"/>
  <c r="V20" i="2"/>
  <c r="X20" i="2" s="1"/>
  <c r="R21" i="2"/>
  <c r="S21" i="2" s="1"/>
  <c r="X33" i="2"/>
  <c r="Y33" i="2" s="1"/>
  <c r="T35" i="2"/>
  <c r="U35" i="2" s="1"/>
  <c r="R30" i="2"/>
  <c r="S30" i="2" s="1"/>
  <c r="R47" i="2"/>
  <c r="S47" i="2" s="1"/>
  <c r="N46" i="2"/>
  <c r="N48" i="2" s="1"/>
  <c r="E10" i="4" s="1"/>
  <c r="J5" i="19"/>
  <c r="J6" i="14"/>
  <c r="F13" i="4"/>
  <c r="F17" i="4" s="1"/>
  <c r="T34" i="2"/>
  <c r="U34" i="2" s="1"/>
  <c r="R32" i="2"/>
  <c r="S32" i="2" s="1"/>
  <c r="E10" i="15"/>
  <c r="F9" i="15"/>
  <c r="K7" i="14"/>
  <c r="G14" i="4"/>
  <c r="K9" i="19"/>
  <c r="U7" i="12"/>
  <c r="U53" i="2"/>
  <c r="S54" i="2"/>
  <c r="U14" i="12"/>
  <c r="M29" i="2"/>
  <c r="H8" i="14"/>
  <c r="D23" i="4"/>
  <c r="G13" i="14"/>
  <c r="D19" i="4" s="1"/>
  <c r="R45" i="2"/>
  <c r="S45" i="2"/>
  <c r="D12" i="4"/>
  <c r="D18" i="4"/>
  <c r="G4" i="4"/>
  <c r="G5" i="4" s="1"/>
  <c r="H8" i="15"/>
  <c r="G16" i="4" s="1"/>
  <c r="R31" i="2"/>
  <c r="S31" i="2" s="1"/>
  <c r="U16" i="12"/>
  <c r="W20" i="2" l="1"/>
  <c r="Y20" i="2" s="1"/>
  <c r="H3" i="14"/>
  <c r="Q24" i="2"/>
  <c r="R23" i="2"/>
  <c r="G9" i="4" s="1"/>
  <c r="N6" i="12"/>
  <c r="O6" i="12" s="1"/>
  <c r="U6" i="12"/>
  <c r="K10" i="12"/>
  <c r="M4" i="12"/>
  <c r="N13" i="12"/>
  <c r="O13" i="12" s="1"/>
  <c r="U13" i="12"/>
  <c r="M15" i="12"/>
  <c r="N15" i="12" s="1"/>
  <c r="O15" i="12" s="1"/>
  <c r="U8" i="12"/>
  <c r="K18" i="12"/>
  <c r="U17" i="12"/>
  <c r="N9" i="12"/>
  <c r="O9" i="12" s="1"/>
  <c r="S18" i="12"/>
  <c r="S20" i="12" s="1"/>
  <c r="M12" i="12"/>
  <c r="L10" i="14"/>
  <c r="L7" i="19"/>
  <c r="H15" i="4"/>
  <c r="Q23" i="2"/>
  <c r="P23" i="2"/>
  <c r="E20" i="4"/>
  <c r="I8" i="19"/>
  <c r="J4" i="14"/>
  <c r="K4" i="14" s="1"/>
  <c r="S38" i="2"/>
  <c r="J5" i="14"/>
  <c r="K5" i="14" s="1"/>
  <c r="S49" i="2"/>
  <c r="V35" i="2"/>
  <c r="W35" i="2" s="1"/>
  <c r="T47" i="2"/>
  <c r="U47" i="2" s="1"/>
  <c r="Z33" i="2"/>
  <c r="AA33" i="2" s="1"/>
  <c r="T31" i="2"/>
  <c r="U31" i="2" s="1"/>
  <c r="T32" i="2"/>
  <c r="U32" i="2" s="1"/>
  <c r="V34" i="2"/>
  <c r="W34" i="2" s="1"/>
  <c r="W53" i="2"/>
  <c r="U54" i="2"/>
  <c r="H4" i="4"/>
  <c r="H5" i="4" s="1"/>
  <c r="H9" i="15"/>
  <c r="H16" i="4" s="1"/>
  <c r="F9" i="4"/>
  <c r="K6" i="14"/>
  <c r="K5" i="19"/>
  <c r="G13" i="4"/>
  <c r="G17" i="4" s="1"/>
  <c r="T30" i="2"/>
  <c r="U30" i="2" s="1"/>
  <c r="Z20" i="2"/>
  <c r="AA20" i="2" s="1"/>
  <c r="T45" i="2"/>
  <c r="E23" i="4"/>
  <c r="I8" i="14"/>
  <c r="H13" i="14"/>
  <c r="E19" i="4" s="1"/>
  <c r="F10" i="15"/>
  <c r="E11" i="15"/>
  <c r="S19" i="2"/>
  <c r="T21" i="2"/>
  <c r="U21" i="2" s="1"/>
  <c r="V22" i="2"/>
  <c r="X22" i="2" s="1"/>
  <c r="N29" i="2"/>
  <c r="N37" i="2" s="1"/>
  <c r="O29" i="2"/>
  <c r="M37" i="2"/>
  <c r="L9" i="19"/>
  <c r="H14" i="4"/>
  <c r="L7" i="14"/>
  <c r="O46" i="2"/>
  <c r="S24" i="2" l="1"/>
  <c r="I3" i="14"/>
  <c r="N4" i="12"/>
  <c r="M10" i="12"/>
  <c r="U15" i="12"/>
  <c r="M18" i="12"/>
  <c r="N12" i="12"/>
  <c r="K20" i="12"/>
  <c r="U9" i="12"/>
  <c r="M7" i="19"/>
  <c r="M10" i="14"/>
  <c r="I15" i="4"/>
  <c r="U49" i="2"/>
  <c r="W49" i="2" s="1"/>
  <c r="Y49" i="2" s="1"/>
  <c r="AA49" i="2" s="1"/>
  <c r="L5" i="14"/>
  <c r="M5" i="14" s="1"/>
  <c r="N5" i="14" s="1"/>
  <c r="U38" i="2"/>
  <c r="W38" i="2" s="1"/>
  <c r="Y38" i="2" s="1"/>
  <c r="AA38" i="2" s="1"/>
  <c r="L4" i="14"/>
  <c r="M4" i="14" s="1"/>
  <c r="N4" i="14" s="1"/>
  <c r="V30" i="2"/>
  <c r="W30" i="2" s="1"/>
  <c r="V47" i="2"/>
  <c r="W47" i="2" s="1"/>
  <c r="V21" i="2"/>
  <c r="X21" i="2" s="1"/>
  <c r="W21" i="2"/>
  <c r="Y21" i="2" s="1"/>
  <c r="V32" i="2"/>
  <c r="W32" i="2" s="1"/>
  <c r="V31" i="2"/>
  <c r="W31" i="2" s="1"/>
  <c r="M7" i="14"/>
  <c r="M9" i="19"/>
  <c r="I14" i="4"/>
  <c r="J8" i="14"/>
  <c r="F23" i="4"/>
  <c r="I13" i="14"/>
  <c r="F19" i="4" s="1"/>
  <c r="X34" i="2"/>
  <c r="Y34" i="2" s="1"/>
  <c r="E12" i="15"/>
  <c r="F12" i="15" s="1"/>
  <c r="F11" i="15"/>
  <c r="Y53" i="2"/>
  <c r="W54" i="2"/>
  <c r="X35" i="2"/>
  <c r="Y35" i="2" s="1"/>
  <c r="P46" i="2"/>
  <c r="P48" i="2" s="1"/>
  <c r="F10" i="4" s="1"/>
  <c r="O48" i="2"/>
  <c r="O37" i="2"/>
  <c r="P29" i="2"/>
  <c r="P37" i="2" s="1"/>
  <c r="I4" i="4"/>
  <c r="I5" i="4" s="1"/>
  <c r="H10" i="15"/>
  <c r="I16" i="4" s="1"/>
  <c r="E12" i="4"/>
  <c r="E18" i="4"/>
  <c r="W22" i="2"/>
  <c r="Y22" i="2" s="1"/>
  <c r="S23" i="2"/>
  <c r="T19" i="2"/>
  <c r="T23" i="2" s="1"/>
  <c r="U45" i="2"/>
  <c r="H13" i="4"/>
  <c r="H17" i="4" s="1"/>
  <c r="L5" i="19"/>
  <c r="L6" i="14"/>
  <c r="F20" i="4" l="1"/>
  <c r="J8" i="19"/>
  <c r="U24" i="2"/>
  <c r="J3" i="14"/>
  <c r="Q46" i="2"/>
  <c r="M20" i="12"/>
  <c r="O12" i="12"/>
  <c r="N18" i="12"/>
  <c r="O4" i="12"/>
  <c r="N10" i="12"/>
  <c r="N7" i="19"/>
  <c r="J15" i="4"/>
  <c r="N10" i="14"/>
  <c r="X31" i="2"/>
  <c r="Y31" i="2"/>
  <c r="X47" i="2"/>
  <c r="Y47" i="2" s="1"/>
  <c r="X32" i="2"/>
  <c r="Y32" i="2" s="1"/>
  <c r="X30" i="2"/>
  <c r="Y30" i="2" s="1"/>
  <c r="Z22" i="2"/>
  <c r="AA22" i="2" s="1"/>
  <c r="Z35" i="2"/>
  <c r="AA35" i="2" s="1"/>
  <c r="H12" i="15"/>
  <c r="K16" i="4" s="1"/>
  <c r="K4" i="4"/>
  <c r="K5" i="4" s="1"/>
  <c r="I13" i="4"/>
  <c r="I17" i="4" s="1"/>
  <c r="M5" i="19"/>
  <c r="M6" i="14"/>
  <c r="H9" i="4"/>
  <c r="L18" i="4"/>
  <c r="F12" i="4"/>
  <c r="F18" i="4"/>
  <c r="Y54" i="2"/>
  <c r="AA53" i="2"/>
  <c r="AA54" i="2" s="1"/>
  <c r="Z34" i="2"/>
  <c r="AA34" i="2" s="1"/>
  <c r="N9" i="19"/>
  <c r="J14" i="4"/>
  <c r="N7" i="14"/>
  <c r="U19" i="2"/>
  <c r="R46" i="2"/>
  <c r="R48" i="2" s="1"/>
  <c r="G10" i="4" s="1"/>
  <c r="S46" i="2"/>
  <c r="Q48" i="2"/>
  <c r="G23" i="4"/>
  <c r="K8" i="14"/>
  <c r="Z21" i="2"/>
  <c r="AA21" i="2" s="1"/>
  <c r="V45" i="2"/>
  <c r="W45" i="2"/>
  <c r="Q29" i="2"/>
  <c r="J4" i="4"/>
  <c r="J5" i="4" s="1"/>
  <c r="H11" i="15"/>
  <c r="J16" i="4" s="1"/>
  <c r="K8" i="19" l="1"/>
  <c r="G20" i="4"/>
  <c r="J13" i="14"/>
  <c r="G19" i="4" s="1"/>
  <c r="K3" i="14"/>
  <c r="W24" i="2"/>
  <c r="U12" i="12"/>
  <c r="U18" i="12" s="1"/>
  <c r="O18" i="12"/>
  <c r="V18" i="12" s="1"/>
  <c r="N20" i="12"/>
  <c r="O10" i="12"/>
  <c r="U4" i="12"/>
  <c r="U10" i="12" s="1"/>
  <c r="K15" i="4"/>
  <c r="O7" i="19"/>
  <c r="Z32" i="2"/>
  <c r="AA32" i="2" s="1"/>
  <c r="Z47" i="2"/>
  <c r="AA47" i="2" s="1"/>
  <c r="Z30" i="2"/>
  <c r="AA30" i="2" s="1"/>
  <c r="T46" i="2"/>
  <c r="T48" i="2" s="1"/>
  <c r="H10" i="4" s="1"/>
  <c r="S48" i="2"/>
  <c r="O9" i="19"/>
  <c r="K14" i="4"/>
  <c r="X45" i="2"/>
  <c r="Y45" i="2" s="1"/>
  <c r="V19" i="2"/>
  <c r="U23" i="2"/>
  <c r="W19" i="2"/>
  <c r="N6" i="14"/>
  <c r="J13" i="4"/>
  <c r="J17" i="4" s="1"/>
  <c r="N5" i="19"/>
  <c r="Z31" i="2"/>
  <c r="AA31" i="2" s="1"/>
  <c r="Q37" i="2"/>
  <c r="R29" i="2"/>
  <c r="R37" i="2" s="1"/>
  <c r="L8" i="14"/>
  <c r="H23" i="4"/>
  <c r="U20" i="12" l="1"/>
  <c r="B21" i="4" s="1"/>
  <c r="F6" i="19" s="1"/>
  <c r="F10" i="19" s="1"/>
  <c r="H20" i="4"/>
  <c r="L8" i="19"/>
  <c r="K13" i="14"/>
  <c r="H19" i="4" s="1"/>
  <c r="Y24" i="2"/>
  <c r="AA24" i="2" s="1"/>
  <c r="L3" i="14"/>
  <c r="M3" i="14"/>
  <c r="U46" i="2"/>
  <c r="V10" i="12"/>
  <c r="O20" i="12"/>
  <c r="Z45" i="2"/>
  <c r="AA45" i="2"/>
  <c r="M8" i="14"/>
  <c r="I23" i="4"/>
  <c r="L13" i="14"/>
  <c r="I19" i="4" s="1"/>
  <c r="V46" i="2"/>
  <c r="V48" i="2" s="1"/>
  <c r="I10" i="4" s="1"/>
  <c r="U48" i="2"/>
  <c r="V23" i="2"/>
  <c r="X19" i="2"/>
  <c r="X23" i="2" s="1"/>
  <c r="S29" i="2"/>
  <c r="O5" i="19"/>
  <c r="K13" i="4"/>
  <c r="K17" i="4" s="1"/>
  <c r="G12" i="4"/>
  <c r="G18" i="4"/>
  <c r="W23" i="2"/>
  <c r="C21" i="4" l="1"/>
  <c r="D21" i="4" s="1"/>
  <c r="B12" i="1"/>
  <c r="B13" i="1" s="1"/>
  <c r="N3" i="14"/>
  <c r="J20" i="4"/>
  <c r="N8" i="19"/>
  <c r="I20" i="4"/>
  <c r="M8" i="19"/>
  <c r="Y19" i="2"/>
  <c r="Z19" i="2" s="1"/>
  <c r="Z23" i="2" s="1"/>
  <c r="W46" i="2"/>
  <c r="G6" i="19"/>
  <c r="G10" i="19" s="1"/>
  <c r="B35" i="4" s="1"/>
  <c r="J9" i="4"/>
  <c r="X46" i="2"/>
  <c r="X48" i="2" s="1"/>
  <c r="J10" i="4" s="1"/>
  <c r="W48" i="2"/>
  <c r="N8" i="14"/>
  <c r="J23" i="4"/>
  <c r="M13" i="14"/>
  <c r="J19" i="4" s="1"/>
  <c r="Y23" i="2"/>
  <c r="T29" i="2"/>
  <c r="T37" i="2" s="1"/>
  <c r="S37" i="2"/>
  <c r="U29" i="2"/>
  <c r="I9" i="4"/>
  <c r="B5" i="17" l="1"/>
  <c r="B6" i="17" s="1"/>
  <c r="B8" i="17" s="1"/>
  <c r="CY13" i="17" s="1"/>
  <c r="CY14" i="17" s="1"/>
  <c r="CY15" i="17" s="1"/>
  <c r="A45" i="4"/>
  <c r="K20" i="4"/>
  <c r="O8" i="19"/>
  <c r="H15" i="17"/>
  <c r="E21" i="4"/>
  <c r="H6" i="19"/>
  <c r="H10" i="19" s="1"/>
  <c r="C35" i="4" s="1"/>
  <c r="B7" i="17"/>
  <c r="A46" i="4" s="1"/>
  <c r="CU13" i="17"/>
  <c r="BQ13" i="17"/>
  <c r="BQ14" i="17" s="1"/>
  <c r="BQ15" i="17" s="1"/>
  <c r="CI13" i="17"/>
  <c r="CI14" i="17" s="1"/>
  <c r="CI15" i="17" s="1"/>
  <c r="BA13" i="17"/>
  <c r="BA14" i="17" s="1"/>
  <c r="BA15" i="17" s="1"/>
  <c r="BN13" i="17"/>
  <c r="BN14" i="17" s="1"/>
  <c r="BN15" i="17" s="1"/>
  <c r="CV13" i="17"/>
  <c r="CZ13" i="17"/>
  <c r="DD13" i="17"/>
  <c r="DD14" i="17" s="1"/>
  <c r="DD15" i="17" s="1"/>
  <c r="DG13" i="17"/>
  <c r="DG14" i="17" s="1"/>
  <c r="DG15" i="17" s="1"/>
  <c r="DK13" i="17"/>
  <c r="DK14" i="17" s="1"/>
  <c r="DK15" i="17" s="1"/>
  <c r="DO13" i="17"/>
  <c r="DO14" i="17" s="1"/>
  <c r="DO15" i="17" s="1"/>
  <c r="DS13" i="17"/>
  <c r="DS14" i="17" s="1"/>
  <c r="DS15" i="17" s="1"/>
  <c r="DV13" i="17"/>
  <c r="DV14" i="17" s="1"/>
  <c r="DV15" i="17" s="1"/>
  <c r="CJ13" i="17"/>
  <c r="CJ14" i="17" s="1"/>
  <c r="CJ15" i="17" s="1"/>
  <c r="CR13" i="17"/>
  <c r="CR14" i="17" s="1"/>
  <c r="CR15" i="17" s="1"/>
  <c r="BT13" i="17"/>
  <c r="BT14" i="17" s="1"/>
  <c r="BT15" i="17" s="1"/>
  <c r="CA13" i="17"/>
  <c r="CM13" i="17"/>
  <c r="CF13" i="17"/>
  <c r="CF14" i="17" s="1"/>
  <c r="CF15" i="17" s="1"/>
  <c r="BS13" i="17"/>
  <c r="BY13" i="17"/>
  <c r="BH13" i="17"/>
  <c r="BK13" i="17"/>
  <c r="BG13" i="17"/>
  <c r="BB13" i="17"/>
  <c r="BD13" i="17"/>
  <c r="CT13" i="17"/>
  <c r="CT14" i="17" s="1"/>
  <c r="CT15" i="17" s="1"/>
  <c r="DI13" i="17"/>
  <c r="DQ13" i="17"/>
  <c r="DQ14" i="17" s="1"/>
  <c r="DQ15" i="17" s="1"/>
  <c r="CC13" i="17"/>
  <c r="CC14" i="17" s="1"/>
  <c r="CC15" i="17" s="1"/>
  <c r="CQ13" i="17"/>
  <c r="CQ14" i="17" s="1"/>
  <c r="CQ15" i="17" s="1"/>
  <c r="BW13" i="17"/>
  <c r="BW14" i="17" s="1"/>
  <c r="BW15" i="17" s="1"/>
  <c r="AY13" i="17"/>
  <c r="AY14" i="17" s="1"/>
  <c r="AY15" i="17" s="1"/>
  <c r="CW13" i="17"/>
  <c r="CW14" i="17" s="1"/>
  <c r="CW15" i="17" s="1"/>
  <c r="DA13" i="17"/>
  <c r="DA14" i="17" s="1"/>
  <c r="DA15" i="17" s="1"/>
  <c r="DE13" i="17"/>
  <c r="DH13" i="17"/>
  <c r="DH14" i="17" s="1"/>
  <c r="DH15" i="17" s="1"/>
  <c r="DL13" i="17"/>
  <c r="DP13" i="17"/>
  <c r="DP14" i="17" s="1"/>
  <c r="DP15" i="17" s="1"/>
  <c r="DW13" i="17"/>
  <c r="DW14" i="17" s="1"/>
  <c r="DW15" i="17" s="1"/>
  <c r="CL13" i="17"/>
  <c r="CL14" i="17" s="1"/>
  <c r="CL15" i="17" s="1"/>
  <c r="CB13" i="17"/>
  <c r="BX13" i="17"/>
  <c r="BX14" i="17" s="1"/>
  <c r="BX15" i="17" s="1"/>
  <c r="BR13" i="17"/>
  <c r="BR14" i="17" s="1"/>
  <c r="BR15" i="17" s="1"/>
  <c r="CO13" i="17"/>
  <c r="CO14" i="17" s="1"/>
  <c r="CO15" i="17" s="1"/>
  <c r="CG13" i="17"/>
  <c r="CG14" i="17" s="1"/>
  <c r="CG15" i="17" s="1"/>
  <c r="BP13" i="17"/>
  <c r="AW13" i="17"/>
  <c r="AW14" i="17" s="1"/>
  <c r="AW15" i="17" s="1"/>
  <c r="BL13" i="17"/>
  <c r="BL14" i="17" s="1"/>
  <c r="BL15" i="17" s="1"/>
  <c r="BO13" i="17"/>
  <c r="BO14" i="17" s="1"/>
  <c r="BO15" i="17" s="1"/>
  <c r="BJ13" i="17"/>
  <c r="BE13" i="17"/>
  <c r="BE14" i="17" s="1"/>
  <c r="BE15" i="17" s="1"/>
  <c r="CN13" i="17"/>
  <c r="CE13" i="17"/>
  <c r="CE14" i="17" s="1"/>
  <c r="CE15" i="17" s="1"/>
  <c r="AV13" i="17"/>
  <c r="AV14" i="17" s="1"/>
  <c r="AV15" i="17" s="1"/>
  <c r="BI13" i="17"/>
  <c r="H12" i="4"/>
  <c r="H18" i="4"/>
  <c r="K23" i="4"/>
  <c r="N13" i="14"/>
  <c r="K19" i="4" s="1"/>
  <c r="B10" i="17"/>
  <c r="B11" i="17" s="1"/>
  <c r="AG13" i="17"/>
  <c r="AB13" i="17"/>
  <c r="M13" i="17"/>
  <c r="AO13" i="17"/>
  <c r="AF13" i="17"/>
  <c r="AI13" i="17"/>
  <c r="W13" i="17"/>
  <c r="I13" i="17"/>
  <c r="AK13" i="17"/>
  <c r="T13" i="17"/>
  <c r="AM13" i="17"/>
  <c r="AJ13" i="17"/>
  <c r="R13" i="17"/>
  <c r="Q13" i="17"/>
  <c r="H13" i="17"/>
  <c r="AQ13" i="17"/>
  <c r="AH13" i="17"/>
  <c r="N13" i="17"/>
  <c r="AU13" i="17"/>
  <c r="AP13" i="17"/>
  <c r="P13" i="17"/>
  <c r="L13" i="17"/>
  <c r="AT13" i="17"/>
  <c r="V13" i="17"/>
  <c r="AD13" i="17"/>
  <c r="X13" i="17"/>
  <c r="K13" i="17"/>
  <c r="AN13" i="17"/>
  <c r="U13" i="17"/>
  <c r="J13" i="17"/>
  <c r="AS13" i="17"/>
  <c r="AA13" i="17"/>
  <c r="S13" i="17"/>
  <c r="B9" i="17"/>
  <c r="AC13" i="17"/>
  <c r="AL13" i="17"/>
  <c r="AE13" i="17"/>
  <c r="O13" i="17"/>
  <c r="AR13" i="17"/>
  <c r="Y13" i="17"/>
  <c r="Z13" i="17"/>
  <c r="K9" i="4"/>
  <c r="V29" i="2"/>
  <c r="V37" i="2" s="1"/>
  <c r="U37" i="2"/>
  <c r="AA19" i="2"/>
  <c r="AA23" i="2" s="1"/>
  <c r="Y46" i="2"/>
  <c r="DT13" i="17" l="1"/>
  <c r="DM13" i="17"/>
  <c r="BM13" i="17"/>
  <c r="AX13" i="17"/>
  <c r="AX14" i="17" s="1"/>
  <c r="AX15" i="17" s="1"/>
  <c r="CK13" i="17"/>
  <c r="BU13" i="17"/>
  <c r="G19" i="17" s="1"/>
  <c r="BF13" i="17"/>
  <c r="CH13" i="17"/>
  <c r="CH14" i="17" s="1"/>
  <c r="CH15" i="17" s="1"/>
  <c r="BZ13" i="17"/>
  <c r="DU13" i="17"/>
  <c r="DU14" i="17" s="1"/>
  <c r="DU15" i="17" s="1"/>
  <c r="DJ13" i="17"/>
  <c r="DF13" i="17"/>
  <c r="DB13" i="17"/>
  <c r="DB14" i="17" s="1"/>
  <c r="DB15" i="17" s="1"/>
  <c r="BC13" i="17"/>
  <c r="BV13" i="17"/>
  <c r="CD13" i="17"/>
  <c r="CD14" i="17" s="1"/>
  <c r="CD15" i="17" s="1"/>
  <c r="DR13" i="17"/>
  <c r="DR14" i="17" s="1"/>
  <c r="DR15" i="17" s="1"/>
  <c r="DC13" i="17"/>
  <c r="DC14" i="17" s="1"/>
  <c r="DC15" i="17" s="1"/>
  <c r="CX13" i="17"/>
  <c r="AZ13" i="17"/>
  <c r="AZ14" i="17" s="1"/>
  <c r="AZ15" i="17" s="1"/>
  <c r="CS13" i="17"/>
  <c r="CP13" i="17"/>
  <c r="CP14" i="17" s="1"/>
  <c r="CP15" i="17" s="1"/>
  <c r="DN13" i="17"/>
  <c r="DN14" i="17" s="1"/>
  <c r="DN15" i="17" s="1"/>
  <c r="F21" i="4"/>
  <c r="I6" i="19"/>
  <c r="I10" i="19" s="1"/>
  <c r="D35" i="4" s="1"/>
  <c r="W29" i="2"/>
  <c r="W37" i="2" s="1"/>
  <c r="BJ14" i="17"/>
  <c r="BJ15" i="17" s="1"/>
  <c r="BP14" i="17"/>
  <c r="BC14" i="17"/>
  <c r="BC15" i="17" s="1"/>
  <c r="CB14" i="17"/>
  <c r="BD14" i="17"/>
  <c r="F19" i="17"/>
  <c r="CM14" i="17"/>
  <c r="CM15" i="17" s="1"/>
  <c r="CV14" i="17"/>
  <c r="CV15" i="17" s="1"/>
  <c r="CX14" i="17"/>
  <c r="CX15" i="17" s="1"/>
  <c r="BI14" i="17"/>
  <c r="BI15" i="17" s="1"/>
  <c r="DE14" i="17"/>
  <c r="DE15" i="17" s="1"/>
  <c r="DI14" i="17"/>
  <c r="DI15" i="17" s="1"/>
  <c r="BG14" i="17"/>
  <c r="BG15" i="17" s="1"/>
  <c r="BS14" i="17"/>
  <c r="BS15" i="17" s="1"/>
  <c r="DM14" i="17"/>
  <c r="DM15" i="17" s="1"/>
  <c r="BZ14" i="17"/>
  <c r="BZ15" i="17" s="1"/>
  <c r="BU14" i="17"/>
  <c r="BU15" i="17" s="1"/>
  <c r="BK14" i="17"/>
  <c r="BK15" i="17" s="1"/>
  <c r="CZ14" i="17"/>
  <c r="BV14" i="17"/>
  <c r="BV15" i="17" s="1"/>
  <c r="DL14" i="17"/>
  <c r="BH14" i="17"/>
  <c r="BH15" i="17" s="1"/>
  <c r="CS14" i="17"/>
  <c r="CS15" i="17" s="1"/>
  <c r="CN14" i="17"/>
  <c r="BB14" i="17"/>
  <c r="BB15" i="17" s="1"/>
  <c r="BY14" i="17"/>
  <c r="BY15" i="17" s="1"/>
  <c r="CA14" i="17"/>
  <c r="CA15" i="17" s="1"/>
  <c r="DT14" i="17"/>
  <c r="DT15" i="17" s="1"/>
  <c r="BM14" i="17"/>
  <c r="BM15" i="17" s="1"/>
  <c r="BF14" i="17"/>
  <c r="BF15" i="17" s="1"/>
  <c r="CK14" i="17"/>
  <c r="CK15" i="17" s="1"/>
  <c r="DJ14" i="17"/>
  <c r="DJ15" i="17" s="1"/>
  <c r="CU14" i="17"/>
  <c r="CU15" i="17" s="1"/>
  <c r="I12" i="4"/>
  <c r="I18" i="4"/>
  <c r="B19" i="17"/>
  <c r="H14" i="17"/>
  <c r="I14" i="17" s="1"/>
  <c r="J14" i="17" s="1"/>
  <c r="Z46" i="2"/>
  <c r="Z48" i="2" s="1"/>
  <c r="K10" i="4" s="1"/>
  <c r="Y48" i="2"/>
  <c r="C19" i="17"/>
  <c r="D19" i="17"/>
  <c r="H19" i="17" l="1"/>
  <c r="J19" i="17"/>
  <c r="DF14" i="17"/>
  <c r="DF15" i="17" s="1"/>
  <c r="K19" i="17"/>
  <c r="I19" i="17"/>
  <c r="E19" i="17"/>
  <c r="F20" i="17"/>
  <c r="F33" i="4" s="1"/>
  <c r="X29" i="2"/>
  <c r="X37" i="2" s="1"/>
  <c r="J6" i="19"/>
  <c r="J10" i="19" s="1"/>
  <c r="E35" i="4" s="1"/>
  <c r="G21" i="4"/>
  <c r="BD15" i="17"/>
  <c r="F21" i="17" s="1"/>
  <c r="F22" i="4" s="1"/>
  <c r="F24" i="4" s="1"/>
  <c r="F25" i="4" s="1"/>
  <c r="BP15" i="17"/>
  <c r="G21" i="17" s="1"/>
  <c r="G22" i="4" s="1"/>
  <c r="G20" i="17"/>
  <c r="G33" i="4" s="1"/>
  <c r="DL15" i="17"/>
  <c r="K21" i="17" s="1"/>
  <c r="K22" i="4" s="1"/>
  <c r="K20" i="17"/>
  <c r="K33" i="4" s="1"/>
  <c r="CZ15" i="17"/>
  <c r="J21" i="17" s="1"/>
  <c r="J22" i="4" s="1"/>
  <c r="J20" i="17"/>
  <c r="J33" i="4" s="1"/>
  <c r="CN15" i="17"/>
  <c r="I21" i="17" s="1"/>
  <c r="I22" i="4" s="1"/>
  <c r="I20" i="17"/>
  <c r="I33" i="4" s="1"/>
  <c r="CB15" i="17"/>
  <c r="H21" i="17" s="1"/>
  <c r="H22" i="4" s="1"/>
  <c r="H20" i="17"/>
  <c r="H33" i="4" s="1"/>
  <c r="K14" i="17"/>
  <c r="J15" i="17"/>
  <c r="I15" i="17"/>
  <c r="AA46" i="2"/>
  <c r="AA48" i="2" s="1"/>
  <c r="H16" i="17"/>
  <c r="I16" i="17" s="1"/>
  <c r="J16" i="17" s="1"/>
  <c r="Y29" i="2"/>
  <c r="J12" i="4"/>
  <c r="J18" i="4"/>
  <c r="H21" i="4" l="1"/>
  <c r="K6" i="19"/>
  <c r="K10" i="19" s="1"/>
  <c r="F35" i="4" s="1"/>
  <c r="G24" i="4"/>
  <c r="G25" i="4" s="1"/>
  <c r="F27" i="4"/>
  <c r="F29" i="4" s="1"/>
  <c r="F31" i="4" s="1"/>
  <c r="F39" i="4" s="1"/>
  <c r="F62" i="4"/>
  <c r="K16" i="17"/>
  <c r="Y37" i="2"/>
  <c r="Z29" i="2"/>
  <c r="Z37" i="2" s="1"/>
  <c r="K15" i="17"/>
  <c r="L14" i="17"/>
  <c r="AA29" i="2" l="1"/>
  <c r="AA37" i="2" s="1"/>
  <c r="F37" i="4"/>
  <c r="G27" i="4"/>
  <c r="G62" i="4"/>
  <c r="H24" i="4"/>
  <c r="H25" i="4" s="1"/>
  <c r="I21" i="4"/>
  <c r="L6" i="19"/>
  <c r="L10" i="19" s="1"/>
  <c r="G35" i="4" s="1"/>
  <c r="F44" i="4"/>
  <c r="F45" i="4" s="1"/>
  <c r="M14" i="17"/>
  <c r="L15" i="17"/>
  <c r="F46" i="4"/>
  <c r="F48" i="4" s="1"/>
  <c r="F41" i="4"/>
  <c r="K12" i="4"/>
  <c r="K18" i="4"/>
  <c r="L16" i="17"/>
  <c r="I24" i="4" l="1"/>
  <c r="I25" i="4" s="1"/>
  <c r="J21" i="4"/>
  <c r="M6" i="19"/>
  <c r="M10" i="19" s="1"/>
  <c r="H35" i="4" s="1"/>
  <c r="H62" i="4"/>
  <c r="H27" i="4"/>
  <c r="G29" i="4"/>
  <c r="G31" i="4" s="1"/>
  <c r="G44" i="4"/>
  <c r="G45" i="4" s="1"/>
  <c r="M16" i="17"/>
  <c r="M15" i="17"/>
  <c r="N14" i="17"/>
  <c r="G39" i="4" l="1"/>
  <c r="G37" i="4"/>
  <c r="J24" i="4"/>
  <c r="J25" i="4" s="1"/>
  <c r="K21" i="4"/>
  <c r="N6" i="19"/>
  <c r="N10" i="19" s="1"/>
  <c r="I35" i="4" s="1"/>
  <c r="H29" i="4"/>
  <c r="H31" i="4" s="1"/>
  <c r="H44" i="4"/>
  <c r="H45" i="4" s="1"/>
  <c r="I27" i="4"/>
  <c r="I62" i="4"/>
  <c r="N16" i="17"/>
  <c r="O14" i="17"/>
  <c r="N15" i="17"/>
  <c r="J27" i="4" l="1"/>
  <c r="J62" i="4"/>
  <c r="I29" i="4"/>
  <c r="I31" i="4" s="1"/>
  <c r="I44" i="4"/>
  <c r="I45" i="4" s="1"/>
  <c r="H39" i="4"/>
  <c r="H37" i="4"/>
  <c r="O6" i="19"/>
  <c r="O10" i="19" s="1"/>
  <c r="J35" i="4" s="1"/>
  <c r="K24" i="4"/>
  <c r="K25" i="4" s="1"/>
  <c r="G41" i="4"/>
  <c r="G46" i="4"/>
  <c r="G48" i="4" s="1"/>
  <c r="P14" i="17"/>
  <c r="O15" i="17"/>
  <c r="O16" i="17"/>
  <c r="I37" i="4" l="1"/>
  <c r="I39" i="4"/>
  <c r="K62" i="4"/>
  <c r="K27" i="4"/>
  <c r="H46" i="4"/>
  <c r="H48" i="4" s="1"/>
  <c r="H41" i="4"/>
  <c r="J44" i="4"/>
  <c r="J45" i="4" s="1"/>
  <c r="J29" i="4"/>
  <c r="J31" i="4" s="1"/>
  <c r="P16" i="17"/>
  <c r="P15" i="17"/>
  <c r="Q14" i="17"/>
  <c r="K29" i="4" l="1"/>
  <c r="K31" i="4" s="1"/>
  <c r="K44" i="4"/>
  <c r="K45" i="4" s="1"/>
  <c r="I41" i="4"/>
  <c r="I46" i="4"/>
  <c r="I48" i="4" s="1"/>
  <c r="J37" i="4"/>
  <c r="J39" i="4"/>
  <c r="Q15" i="17"/>
  <c r="R14" i="17"/>
  <c r="Q16" i="17"/>
  <c r="J41" i="4" l="1"/>
  <c r="J46" i="4"/>
  <c r="J48" i="4" s="1"/>
  <c r="K39" i="4"/>
  <c r="K37" i="4"/>
  <c r="R16" i="17"/>
  <c r="R15" i="17"/>
  <c r="S14" i="17"/>
  <c r="B20" i="17"/>
  <c r="K41" i="4" l="1"/>
  <c r="K46" i="4"/>
  <c r="K48" i="4" s="1"/>
  <c r="S16" i="17"/>
  <c r="B33" i="4"/>
  <c r="B22" i="17"/>
  <c r="T14" i="17"/>
  <c r="S15" i="17"/>
  <c r="B21" i="17" s="1"/>
  <c r="B22" i="4" s="1"/>
  <c r="B24" i="4" s="1"/>
  <c r="B59" i="4" l="1"/>
  <c r="E59" i="4" s="1"/>
  <c r="B25" i="4"/>
  <c r="U14" i="17"/>
  <c r="T15" i="17"/>
  <c r="T16" i="17"/>
  <c r="U15" i="17" l="1"/>
  <c r="V14" i="17"/>
  <c r="U16" i="17"/>
  <c r="B62" i="4"/>
  <c r="B27" i="4"/>
  <c r="V16" i="17" l="1"/>
  <c r="B44" i="4"/>
  <c r="B45" i="4" s="1"/>
  <c r="B29" i="4"/>
  <c r="W14" i="17"/>
  <c r="V15" i="17"/>
  <c r="B31" i="4" l="1"/>
  <c r="X14" i="17"/>
  <c r="W15" i="17"/>
  <c r="W16" i="17"/>
  <c r="X16" i="17" l="1"/>
  <c r="X15" i="17"/>
  <c r="Y14" i="17"/>
  <c r="B37" i="4"/>
  <c r="B39" i="4"/>
  <c r="Z14" i="17" l="1"/>
  <c r="Y15" i="17"/>
  <c r="B46" i="4"/>
  <c r="B41" i="4"/>
  <c r="Y16" i="17"/>
  <c r="Z16" i="17" s="1"/>
  <c r="B48" i="4" l="1"/>
  <c r="B49" i="4" s="1"/>
  <c r="Z15" i="17"/>
  <c r="AA14" i="17"/>
  <c r="AB14" i="17" l="1"/>
  <c r="AA15" i="17"/>
  <c r="AA16" i="17"/>
  <c r="AB16" i="17" l="1"/>
  <c r="AC14" i="17"/>
  <c r="AB15" i="17"/>
  <c r="AC15" i="17" l="1"/>
  <c r="AD14" i="17"/>
  <c r="AC16" i="17"/>
  <c r="AD16" i="17" l="1"/>
  <c r="AD15" i="17"/>
  <c r="AE14" i="17"/>
  <c r="AE15" i="17" l="1"/>
  <c r="C21" i="17" s="1"/>
  <c r="C22" i="4" s="1"/>
  <c r="C24" i="4" s="1"/>
  <c r="C25" i="4" s="1"/>
  <c r="AF14" i="17"/>
  <c r="C20" i="17"/>
  <c r="AE16" i="17"/>
  <c r="AF16" i="17" l="1"/>
  <c r="C33" i="4"/>
  <c r="C22" i="17"/>
  <c r="AF15" i="17"/>
  <c r="AG14" i="17"/>
  <c r="C27" i="4"/>
  <c r="C62" i="4"/>
  <c r="C44" i="4" l="1"/>
  <c r="C45" i="4" s="1"/>
  <c r="C29" i="4"/>
  <c r="C31" i="4" s="1"/>
  <c r="AH14" i="17"/>
  <c r="AG15" i="17"/>
  <c r="AG16" i="17"/>
  <c r="AH16" i="17" l="1"/>
  <c r="C39" i="4"/>
  <c r="C37" i="4"/>
  <c r="AI14" i="17"/>
  <c r="AH15" i="17"/>
  <c r="C46" i="4" l="1"/>
  <c r="C41" i="4"/>
  <c r="AJ14" i="17"/>
  <c r="AI15" i="17"/>
  <c r="AI16" i="17"/>
  <c r="AJ15" i="17" l="1"/>
  <c r="AK14" i="17"/>
  <c r="AJ16" i="17"/>
  <c r="C48" i="4"/>
  <c r="C49" i="4" s="1"/>
  <c r="AK16" i="17" l="1"/>
  <c r="AK15" i="17"/>
  <c r="AL14" i="17"/>
  <c r="AL15" i="17" l="1"/>
  <c r="AM14" i="17"/>
  <c r="AL16" i="17"/>
  <c r="AM16" i="17" l="1"/>
  <c r="AM15" i="17"/>
  <c r="AN14" i="17"/>
  <c r="AN16" i="17" l="1"/>
  <c r="AN15" i="17"/>
  <c r="AO14" i="17"/>
  <c r="AP14" i="17" l="1"/>
  <c r="AO15" i="17"/>
  <c r="AO16" i="17"/>
  <c r="AP16" i="17" l="1"/>
  <c r="AP15" i="17"/>
  <c r="AQ14" i="17"/>
  <c r="AR14" i="17" l="1"/>
  <c r="AQ15" i="17"/>
  <c r="D21" i="17" s="1"/>
  <c r="D22" i="4" s="1"/>
  <c r="D24" i="4" s="1"/>
  <c r="D25" i="4" s="1"/>
  <c r="D20" i="17"/>
  <c r="AQ16" i="17"/>
  <c r="AR16" i="17" l="1"/>
  <c r="D33" i="4"/>
  <c r="D22" i="17"/>
  <c r="D62" i="4"/>
  <c r="D27" i="4"/>
  <c r="AR15" i="17"/>
  <c r="AS14" i="17"/>
  <c r="AS15" i="17" l="1"/>
  <c r="AT14" i="17"/>
  <c r="D44" i="4"/>
  <c r="D45" i="4" s="1"/>
  <c r="D29" i="4"/>
  <c r="AS16" i="17"/>
  <c r="AT16" i="17" l="1"/>
  <c r="D31" i="4"/>
  <c r="AU14" i="17"/>
  <c r="AU15" i="17" s="1"/>
  <c r="AT15" i="17"/>
  <c r="AU16" i="17" l="1"/>
  <c r="AV16" i="17" s="1"/>
  <c r="AW16" i="17" s="1"/>
  <c r="AX16" i="17" s="1"/>
  <c r="AY16" i="17" s="1"/>
  <c r="AZ16" i="17" s="1"/>
  <c r="BA16" i="17" s="1"/>
  <c r="BB16" i="17" s="1"/>
  <c r="BC16" i="17" s="1"/>
  <c r="BD16" i="17" s="1"/>
  <c r="BE16" i="17" s="1"/>
  <c r="BF16" i="17" s="1"/>
  <c r="BG16" i="17" s="1"/>
  <c r="BH16" i="17" s="1"/>
  <c r="BI16" i="17" s="1"/>
  <c r="BJ16" i="17" s="1"/>
  <c r="BK16" i="17" s="1"/>
  <c r="BL16" i="17" s="1"/>
  <c r="BM16" i="17" s="1"/>
  <c r="BN16" i="17" s="1"/>
  <c r="BO16" i="17" s="1"/>
  <c r="BP16" i="17" s="1"/>
  <c r="BQ16" i="17" s="1"/>
  <c r="BR16" i="17" s="1"/>
  <c r="BS16" i="17" s="1"/>
  <c r="BT16" i="17" s="1"/>
  <c r="BU16" i="17" s="1"/>
  <c r="BV16" i="17" s="1"/>
  <c r="BW16" i="17" s="1"/>
  <c r="BX16" i="17" s="1"/>
  <c r="BY16" i="17" s="1"/>
  <c r="BZ16" i="17" s="1"/>
  <c r="CA16" i="17" s="1"/>
  <c r="CB16" i="17" s="1"/>
  <c r="CC16" i="17" s="1"/>
  <c r="CD16" i="17" s="1"/>
  <c r="CE16" i="17" s="1"/>
  <c r="CF16" i="17" s="1"/>
  <c r="CG16" i="17" s="1"/>
  <c r="CH16" i="17" s="1"/>
  <c r="CI16" i="17" s="1"/>
  <c r="CJ16" i="17" s="1"/>
  <c r="CK16" i="17" s="1"/>
  <c r="CL16" i="17" s="1"/>
  <c r="CM16" i="17" s="1"/>
  <c r="CN16" i="17" s="1"/>
  <c r="CO16" i="17" s="1"/>
  <c r="CP16" i="17" s="1"/>
  <c r="CQ16" i="17" s="1"/>
  <c r="CR16" i="17" s="1"/>
  <c r="CS16" i="17" s="1"/>
  <c r="CT16" i="17" s="1"/>
  <c r="CU16" i="17" s="1"/>
  <c r="CV16" i="17" s="1"/>
  <c r="CW16" i="17" s="1"/>
  <c r="CX16" i="17" s="1"/>
  <c r="CY16" i="17" s="1"/>
  <c r="CZ16" i="17" s="1"/>
  <c r="DA16" i="17" s="1"/>
  <c r="DB16" i="17" s="1"/>
  <c r="DC16" i="17" s="1"/>
  <c r="DD16" i="17" s="1"/>
  <c r="DE16" i="17" s="1"/>
  <c r="DF16" i="17" s="1"/>
  <c r="DG16" i="17" s="1"/>
  <c r="DH16" i="17" s="1"/>
  <c r="DI16" i="17" s="1"/>
  <c r="DJ16" i="17" s="1"/>
  <c r="DK16" i="17" s="1"/>
  <c r="DL16" i="17" s="1"/>
  <c r="DM16" i="17" s="1"/>
  <c r="DN16" i="17" s="1"/>
  <c r="DO16" i="17" s="1"/>
  <c r="DP16" i="17" s="1"/>
  <c r="DQ16" i="17" s="1"/>
  <c r="DR16" i="17" s="1"/>
  <c r="DS16" i="17" s="1"/>
  <c r="DT16" i="17" s="1"/>
  <c r="DU16" i="17" s="1"/>
  <c r="DV16" i="17" s="1"/>
  <c r="DW16" i="17" s="1"/>
  <c r="E20" i="17"/>
  <c r="E33" i="4" s="1"/>
  <c r="L33" i="4" s="1"/>
  <c r="E21" i="17"/>
  <c r="E22" i="4" s="1"/>
  <c r="E24" i="4" s="1"/>
  <c r="E25" i="4" s="1"/>
  <c r="L25" i="4" s="1"/>
  <c r="L27" i="4" s="1"/>
  <c r="D37" i="4"/>
  <c r="D39" i="4"/>
  <c r="E22" i="17" l="1"/>
  <c r="F22" i="17" s="1"/>
  <c r="G22" i="17" s="1"/>
  <c r="H22" i="17" s="1"/>
  <c r="I22" i="17" s="1"/>
  <c r="J22" i="17" s="1"/>
  <c r="K22" i="17" s="1"/>
  <c r="E27" i="4"/>
  <c r="E29" i="4" s="1"/>
  <c r="L29" i="4" s="1"/>
  <c r="E62" i="4"/>
  <c r="D46" i="4"/>
  <c r="D41" i="4"/>
  <c r="E44" i="4" l="1"/>
  <c r="E45" i="4" s="1"/>
  <c r="E31" i="4"/>
  <c r="B55" i="4"/>
  <c r="B50" i="4"/>
  <c r="D48" i="4"/>
  <c r="D49" i="4" s="1"/>
  <c r="E39" i="4" l="1"/>
  <c r="E37" i="4"/>
  <c r="L31" i="4"/>
  <c r="E41" i="4" l="1"/>
  <c r="E46" i="4"/>
  <c r="E48" i="4" l="1"/>
  <c r="E49" i="4" s="1"/>
  <c r="F49" i="4" s="1"/>
  <c r="B51" i="4"/>
  <c r="G49" i="4" l="1"/>
  <c r="H49" i="4" s="1"/>
  <c r="I49" i="4" s="1"/>
  <c r="J49" i="4" s="1"/>
  <c r="K49" i="4" s="1"/>
  <c r="B56" i="4"/>
  <c r="D5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5" authorId="0" shapeId="0" xr:uid="{00000000-0006-0000-0000-000001000000}">
      <text>
        <r>
          <rPr>
            <b/>
            <sz val="8"/>
            <color indexed="81"/>
            <rFont val="Tahoma"/>
            <family val="2"/>
            <charset val="204"/>
          </rPr>
          <t>Admin:</t>
        </r>
        <r>
          <rPr>
            <sz val="8"/>
            <color indexed="81"/>
            <rFont val="Tahoma"/>
            <family val="2"/>
            <charset val="204"/>
          </rPr>
          <t xml:space="preserve">
در پایان سال دهم که عمر مفید طرح درنظرگرفته شده است، یک جریان نقد ورودی غیرعملیاتی که ناشی از فروش زمین و ساختمان و اسقاط تجهیزات، و همچنین آزادشدن سرمایه در گردش مورداستفاده در تولید میگردد، عاید سهامدار خواهدشد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33" authorId="0" shapeId="0" xr:uid="{00000000-0006-0000-0700-000001000000}">
      <text>
        <r>
          <rPr>
            <b/>
            <sz val="8"/>
            <color indexed="81"/>
            <rFont val="Tahoma"/>
            <family val="2"/>
            <charset val="204"/>
          </rPr>
          <t>بازپرداخت اصل وام از محل (سود خالص+استهلاک) صورت می پذیرد فلذا فزونی اصل وام پرداختنی در یک سال بر سود خالص حسابداری آن سال، به معنای مضیقه در بازپرداخت اصل وام نخواهدبود</t>
        </r>
      </text>
    </comment>
    <comment ref="A35" authorId="0" shapeId="0" xr:uid="{00000000-0006-0000-0700-000002000000}">
      <text>
        <r>
          <rPr>
            <b/>
            <sz val="8"/>
            <color indexed="81"/>
            <rFont val="Tahoma"/>
            <family val="2"/>
            <charset val="204"/>
          </rPr>
          <t>مقدار سرمایه درگردش هر سال افزایش می یابد. جهت تداوم تولید، این سرمایه درگردش مازاد می بایست هر ساله تامین مالی گردد، در اینجا فرض شده است که مازاد سرمایه در گردش مورد نیاز در هر سال از محل سود خالص تامین مالی می گردد (نه تسهیلات بانکی)</t>
        </r>
      </text>
    </comment>
    <comment ref="A39" authorId="0" shapeId="0" xr:uid="{00000000-0006-0000-0700-000003000000}">
      <text>
        <r>
          <rPr>
            <b/>
            <sz val="8"/>
            <color indexed="81"/>
            <rFont val="Tahoma"/>
            <family val="2"/>
            <charset val="204"/>
          </rPr>
          <t>Admin:</t>
        </r>
        <r>
          <rPr>
            <sz val="8"/>
            <color indexed="81"/>
            <rFont val="Tahoma"/>
            <family val="2"/>
            <charset val="204"/>
          </rPr>
          <t xml:space="preserve">
سود خالص بعلاوه استهلاک منهای اصل وام
</t>
        </r>
      </text>
    </comment>
  </commentList>
</comments>
</file>

<file path=xl/sharedStrings.xml><?xml version="1.0" encoding="utf-8"?>
<sst xmlns="http://schemas.openxmlformats.org/spreadsheetml/2006/main" count="471" uniqueCount="207">
  <si>
    <t>شرح</t>
  </si>
  <si>
    <t xml:space="preserve">جمع كل </t>
  </si>
  <si>
    <t>زمين</t>
  </si>
  <si>
    <t xml:space="preserve">محوطه سازي </t>
  </si>
  <si>
    <t>ساختمان</t>
  </si>
  <si>
    <t xml:space="preserve">تجهيزات فني </t>
  </si>
  <si>
    <t>تاسيسات</t>
  </si>
  <si>
    <t>وسائط نقليه</t>
  </si>
  <si>
    <t>اثاثيه وملزومات اداري</t>
  </si>
  <si>
    <t>هزينه هاي قبل از بهره برداري</t>
  </si>
  <si>
    <t>جمع سرمايه مورد نياز</t>
  </si>
  <si>
    <t>واحد</t>
  </si>
  <si>
    <t>مقدار</t>
  </si>
  <si>
    <t>قيمت واحد</t>
  </si>
  <si>
    <t>مبلغ كل (ريال )</t>
  </si>
  <si>
    <t>رديف</t>
  </si>
  <si>
    <t>مترمربع</t>
  </si>
  <si>
    <t>محوطه سازي</t>
  </si>
  <si>
    <t>دستگاه</t>
  </si>
  <si>
    <t>اتومبيل پژو</t>
  </si>
  <si>
    <t xml:space="preserve">هزينه هاي قبل از بهره برداري </t>
  </si>
  <si>
    <t>هزينه استهلاك وسائط نقليه</t>
  </si>
  <si>
    <t>استهلاك</t>
  </si>
  <si>
    <t>هزينه هاي پيش بيني نشده</t>
  </si>
  <si>
    <t>هزينه هاي متفرقه پيش بيني نشده</t>
  </si>
  <si>
    <t>شرح تجهيزات</t>
  </si>
  <si>
    <t>مبلغ تجهيزات (ريال )</t>
  </si>
  <si>
    <t xml:space="preserve">سال اول </t>
  </si>
  <si>
    <t xml:space="preserve">سال دوم </t>
  </si>
  <si>
    <t>سال سوم</t>
  </si>
  <si>
    <t xml:space="preserve">سال چهارم </t>
  </si>
  <si>
    <t>پيش بيني هزينه ها</t>
  </si>
  <si>
    <t xml:space="preserve">هزينه استهلاك ساختمان </t>
  </si>
  <si>
    <t>نرخ 7% نزولي</t>
  </si>
  <si>
    <t>سال دوم</t>
  </si>
  <si>
    <t>سال چهارم</t>
  </si>
  <si>
    <t>ارزش دفتري</t>
  </si>
  <si>
    <t>نرخ 25% نزولي</t>
  </si>
  <si>
    <t>سال پنجم</t>
  </si>
  <si>
    <t>سال ششم</t>
  </si>
  <si>
    <t>سال هفتم</t>
  </si>
  <si>
    <t>سال هشتم</t>
  </si>
  <si>
    <t>نرخ 10% مستقيم</t>
  </si>
  <si>
    <t>نكته مهم :</t>
  </si>
  <si>
    <t>هزينه استهلاك اثاثيه اداري</t>
  </si>
  <si>
    <t xml:space="preserve">سال پنجم </t>
  </si>
  <si>
    <t>درصد</t>
  </si>
  <si>
    <t>جدول استهلاك ساختمان</t>
  </si>
  <si>
    <t>جدول استهلاك وسائط نقليه</t>
  </si>
  <si>
    <t>جمع كل هزينه ها</t>
  </si>
  <si>
    <t>سال اول</t>
  </si>
  <si>
    <t>محل فعاليت</t>
  </si>
  <si>
    <t>حداقل حقوق سال 87</t>
  </si>
  <si>
    <t>حداقل حقوق سال 88</t>
  </si>
  <si>
    <t>حقوق كارگر ساده</t>
  </si>
  <si>
    <t>حقوق كارگر نيمه ماهر</t>
  </si>
  <si>
    <t>حقوق كارگر ماهر</t>
  </si>
  <si>
    <t>حقوق سرپرست</t>
  </si>
  <si>
    <t>عيدي</t>
  </si>
  <si>
    <t>حقوق يك سال</t>
  </si>
  <si>
    <t>حقوق ماهانه (سنوات)</t>
  </si>
  <si>
    <t>تعمیر ونگهداری</t>
  </si>
  <si>
    <t>هزینه تعمیر نگهداری</t>
  </si>
  <si>
    <t>فضاي سبز</t>
  </si>
  <si>
    <t>خيابان كشي</t>
  </si>
  <si>
    <t>ديواركشي</t>
  </si>
  <si>
    <t>ساختمان توليدي واداري</t>
  </si>
  <si>
    <t>سالن توليد</t>
  </si>
  <si>
    <t>ساختمان اداري</t>
  </si>
  <si>
    <t>ماشين آلات و تجهيزات</t>
  </si>
  <si>
    <t>قطعات جانبي كوره (اختياري)</t>
  </si>
  <si>
    <t>2 عدد</t>
  </si>
  <si>
    <t>2عدد  3تن</t>
  </si>
  <si>
    <t>اتومبيل نيسان</t>
  </si>
  <si>
    <t>تجهيزات اداري (ميزكار - كامپيوتر -  مبلمان اداري - فايل ها و....)</t>
  </si>
  <si>
    <t>راننده ليفتراك</t>
  </si>
  <si>
    <t>تعميرات</t>
  </si>
  <si>
    <t>كارگرساده</t>
  </si>
  <si>
    <t>كارگرماهر</t>
  </si>
  <si>
    <t xml:space="preserve">امور اداري ومالي </t>
  </si>
  <si>
    <t>مدير توليد</t>
  </si>
  <si>
    <t>برنامه ريزي</t>
  </si>
  <si>
    <t>انباردار</t>
  </si>
  <si>
    <t>نگهبان</t>
  </si>
  <si>
    <t>خدمات</t>
  </si>
  <si>
    <t>حق بيمه سهم كارفرما</t>
  </si>
  <si>
    <t>5% سرمايه مورد نياز جهت راه اندازي شامل كليه موارد فوق الذكر</t>
  </si>
  <si>
    <t>سرمايه درگردش</t>
  </si>
  <si>
    <t>جمع سرمايه ثابت</t>
  </si>
  <si>
    <t>ماهانه</t>
  </si>
  <si>
    <t>مواد مستقيم مصرفي  يك ماه</t>
  </si>
  <si>
    <t xml:space="preserve">جمع كل پرسنل توليدي </t>
  </si>
  <si>
    <t xml:space="preserve">جمع كل پرسنل اداري </t>
  </si>
  <si>
    <t>حداقل حقوق سال 86</t>
  </si>
  <si>
    <t>هزینه ماهانه</t>
  </si>
  <si>
    <t>هزينه استهلاك ماشین آلات وتجهيزات</t>
  </si>
  <si>
    <t>لیفتراک</t>
  </si>
  <si>
    <t>هزينه مطالعات اوليه وحق المشاوره ثبت و....</t>
  </si>
  <si>
    <t>سرمايه درگردش (3ماهه)</t>
  </si>
  <si>
    <t xml:space="preserve">كليه نرخ هاي فوق براساس ماده 151 قانون مالياتهاي مستقيم پذيرفته شده از طرف سازمان حسابرسي وسازمان امور مالياتها استخراج گرديده </t>
  </si>
  <si>
    <t>دستگاه هاي اصلي و نصب و راه اندازی</t>
  </si>
  <si>
    <t>جدول استهلاك ماشین آلات تجهيزات (10% نزولی)</t>
  </si>
  <si>
    <t>اثاثيه و ملزومات اداري</t>
  </si>
  <si>
    <t>جدول استهلاك اثاثيه و ملزومات</t>
  </si>
  <si>
    <t xml:space="preserve">   نرخ 10% مستقيم</t>
  </si>
  <si>
    <t>سقف عيدي در سال 88</t>
  </si>
  <si>
    <t>تعداد كل پرسنل</t>
  </si>
  <si>
    <t>تعداد سرپرست</t>
  </si>
  <si>
    <t>تعداد كارگر ماهر</t>
  </si>
  <si>
    <t>تعداد كارگر نيمه ماهر</t>
  </si>
  <si>
    <t>تعداد كارگر ساده</t>
  </si>
  <si>
    <t xml:space="preserve">تعمیر نگهداری ساختمان </t>
  </si>
  <si>
    <t xml:space="preserve">تعمیر نگهداری تجهیزات </t>
  </si>
  <si>
    <t>تعمیر نگهداری وسائط نقلیه</t>
  </si>
  <si>
    <t>قیمت واحد</t>
  </si>
  <si>
    <t xml:space="preserve">تعمير و نگهداري </t>
  </si>
  <si>
    <t>هزینه های سالانه</t>
  </si>
  <si>
    <t>شرح هزینه ها</t>
  </si>
  <si>
    <t xml:space="preserve">هزينه حقوق و دستمزد </t>
  </si>
  <si>
    <t>مواد اولیه</t>
  </si>
  <si>
    <t>هزينه هاي جاري (مواد+نت+قالب+انرژی+...)</t>
  </si>
  <si>
    <t>بهره تسهيلات بانكي</t>
  </si>
  <si>
    <t>جمع کل هزینه ها (ریال)</t>
  </si>
  <si>
    <t>خروجی نقدینگی یک ماهه</t>
  </si>
  <si>
    <t>جمع کل پرسنل</t>
  </si>
  <si>
    <t>ميزان (تن)</t>
  </si>
  <si>
    <t>سال</t>
  </si>
  <si>
    <t>ضریب افزایش قیمت</t>
  </si>
  <si>
    <t xml:space="preserve">سال سوم </t>
  </si>
  <si>
    <t>تعداد اقساط (ماه)</t>
  </si>
  <si>
    <t>سال نهم</t>
  </si>
  <si>
    <t>سال دهم</t>
  </si>
  <si>
    <t>قیمت سالانه</t>
  </si>
  <si>
    <t>درصد بودجه تبلیغات</t>
  </si>
  <si>
    <t>کل سرمایه مورد نیاز اجرای طرح</t>
  </si>
  <si>
    <t>میزان تسهیلات بانکی دریافتی</t>
  </si>
  <si>
    <t>درصد اخذ تسهیلات بانکی از کل سرمایه</t>
  </si>
  <si>
    <t>%</t>
  </si>
  <si>
    <t>ماه</t>
  </si>
  <si>
    <t>ریال</t>
  </si>
  <si>
    <t>پيش بيني درآمدها</t>
  </si>
  <si>
    <t>درصد افزایش حقوق رده های شغلی</t>
  </si>
  <si>
    <t>درصد افزایش سالانه نت</t>
  </si>
  <si>
    <t>افزایش سالانه</t>
  </si>
  <si>
    <t>ظرفيت واقعي سالانه</t>
  </si>
  <si>
    <t>ضریب افزایش قیمت سالانه مواد اولیه</t>
  </si>
  <si>
    <t>مواد اوليه</t>
  </si>
  <si>
    <t>نرخ بهره ساليانه</t>
  </si>
  <si>
    <t>اصل</t>
  </si>
  <si>
    <t>بهره</t>
  </si>
  <si>
    <t>قسط</t>
  </si>
  <si>
    <t>مبلغ کل اقساط سال</t>
  </si>
  <si>
    <t>باقی مانده تسهیلات در پایان سال</t>
  </si>
  <si>
    <t xml:space="preserve">مبلغ کل اقساط سال </t>
  </si>
  <si>
    <t xml:space="preserve">ماليات </t>
  </si>
  <si>
    <t>جریان نقد ورودی کل طرح</t>
  </si>
  <si>
    <t>استهلاک</t>
  </si>
  <si>
    <t>مدير عامل</t>
  </si>
  <si>
    <t>جمع کل هزینه های متغیر</t>
  </si>
  <si>
    <t>قالب های مصرفی</t>
  </si>
  <si>
    <t>آب برق گاز تلفن</t>
  </si>
  <si>
    <t>هزینه تبلیغات</t>
  </si>
  <si>
    <t>بیمه کارخانه</t>
  </si>
  <si>
    <t>جمع کل هزینه های ثابت</t>
  </si>
  <si>
    <t>هزینه تعمیرات و نگهداری</t>
  </si>
  <si>
    <t>تن</t>
  </si>
  <si>
    <t>شرح درآمدها</t>
  </si>
  <si>
    <t xml:space="preserve">درآمد سالانه </t>
  </si>
  <si>
    <t>قیمت پایه فروش</t>
  </si>
  <si>
    <t>پایه حقوق سال 86</t>
  </si>
  <si>
    <t xml:space="preserve">سود / زیان قبل از كسر مالیات </t>
  </si>
  <si>
    <r>
      <t xml:space="preserve">سایرهزينه هاي جاري </t>
    </r>
    <r>
      <rPr>
        <b/>
        <sz val="9"/>
        <color indexed="22"/>
        <rFont val="B Nazanin"/>
        <charset val="178"/>
      </rPr>
      <t>(آب برق گاز تلفن)</t>
    </r>
  </si>
  <si>
    <t>جمع بهره پرداختي طی دوره بازپرداخت</t>
  </si>
  <si>
    <t>باقی مانده تسهیلات</t>
  </si>
  <si>
    <t>اصل تسهیلات بازپرداخت شده</t>
  </si>
  <si>
    <t>معادل با</t>
  </si>
  <si>
    <t>بهای تمام شده هر تن</t>
  </si>
  <si>
    <t>میزان فروش در نقطه سر به سر (سال اول)</t>
  </si>
  <si>
    <t>بهره پرداختی هر سال</t>
  </si>
  <si>
    <t xml:space="preserve">مصرف گاز </t>
  </si>
  <si>
    <t xml:space="preserve">مصرف تلفن </t>
  </si>
  <si>
    <t xml:space="preserve">مصرف آب </t>
  </si>
  <si>
    <t>مبلغ هر قسط (اصل + بهره)</t>
  </si>
  <si>
    <t>كل مبلغ باز پرداخت</t>
  </si>
  <si>
    <t>درصد ظرفیت واقعی</t>
  </si>
  <si>
    <t>سود قابل تقسیم حسابداری</t>
  </si>
  <si>
    <t>اصل وام پرداختنی</t>
  </si>
  <si>
    <t>وجه نقد باقی مانده برای سهامدار در پایان سال</t>
  </si>
  <si>
    <t>وجه نقد باقی مانده سهامدار به آورده سهامدار  (%)</t>
  </si>
  <si>
    <t>ارزش در پایان سال دهم (ارزش اسقاط)</t>
  </si>
  <si>
    <t>حقوق  و دستمزد</t>
  </si>
  <si>
    <t>سود | زیان خالص حسابداری</t>
  </si>
  <si>
    <t>تامین مالی سرمایه درگردش موردنیاز جهت تولید در سال بعد</t>
  </si>
  <si>
    <r>
      <t xml:space="preserve">نرخ بازده داخلی طرح در افق ده ساله </t>
    </r>
    <r>
      <rPr>
        <sz val="10"/>
        <rFont val="B Nazanin"/>
        <charset val="178"/>
      </rPr>
      <t>(%)</t>
    </r>
  </si>
  <si>
    <t>نرخ بازده داخلی آورده سهامدار در افق ده ساله (%)</t>
  </si>
  <si>
    <t xml:space="preserve"> ارزش فعلی خالص (NPV) در افق ده ساله و دوره بازگشت آورده سهامدار</t>
  </si>
  <si>
    <t xml:space="preserve"> نرخ بازده داخلی (IRR)</t>
  </si>
  <si>
    <t>ارزش فعلی خالص طرح</t>
  </si>
  <si>
    <t>دوره بازگشت آورده سهامدار (با لحاظ ارزش زمانی پول)</t>
  </si>
  <si>
    <t>سال و</t>
  </si>
  <si>
    <t>نقطه سربه سر فروش در سال اول و بهای تمام شده هر تن</t>
  </si>
  <si>
    <t>نرخ بازده مورد انتظار سهامدار (%)</t>
  </si>
  <si>
    <t>مواد اوليه مورد نياز</t>
  </si>
  <si>
    <t>فروش سالانه</t>
  </si>
  <si>
    <t xml:space="preserve">مجموع حقوق ومزاياي </t>
  </si>
  <si>
    <t>WWW.ExcelEngineer.ir</t>
  </si>
  <si>
    <t>تهیه کننده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</si>
</sst>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quot;ريال&quot;\ * #,##0.00_-;_-&quot;ريال&quot;\ * #,##0.00\-;_-&quot;ريال&quot;\ * &quot;-&quot;??_-;_-@_-"/>
    <numFmt numFmtId="166" formatCode="_-* #,##0_-;_-* #,##0\-;_-* &quot;-&quot;??_-;_-@_-"/>
    <numFmt numFmtId="167" formatCode="#,##0_ ;[Red]\-#,##0\ "/>
    <numFmt numFmtId="168" formatCode="#,##0.0_ ;[Red]\-#,##0.0\ "/>
    <numFmt numFmtId="169" formatCode="#,##0.00_ ;[Red]\-#,##0.00\ "/>
    <numFmt numFmtId="170" formatCode="0.0%"/>
    <numFmt numFmtId="171" formatCode="0.0"/>
    <numFmt numFmtId="172" formatCode="0.00_ ;[Red]\-0.00\ "/>
  </numFmts>
  <fonts count="42" x14ac:knownFonts="1">
    <font>
      <sz val="10"/>
      <name val="Arial"/>
      <charset val="178"/>
    </font>
    <font>
      <sz val="10"/>
      <name val="Arial"/>
      <family val="2"/>
    </font>
    <font>
      <u/>
      <sz val="10"/>
      <color indexed="12"/>
      <name val="Arial"/>
      <family val="2"/>
    </font>
    <font>
      <b/>
      <sz val="13"/>
      <name val="B Nazanin"/>
      <charset val="178"/>
    </font>
    <font>
      <sz val="10"/>
      <name val="B Nazanin"/>
      <charset val="178"/>
    </font>
    <font>
      <b/>
      <sz val="11"/>
      <name val="B Nazanin"/>
      <charset val="178"/>
    </font>
    <font>
      <b/>
      <sz val="12"/>
      <name val="B Nazanin"/>
      <charset val="178"/>
    </font>
    <font>
      <sz val="13"/>
      <name val="B Nazanin"/>
      <charset val="178"/>
    </font>
    <font>
      <sz val="14"/>
      <name val="B Nazanin"/>
      <charset val="178"/>
    </font>
    <font>
      <sz val="11"/>
      <name val="B Nazanin"/>
      <charset val="178"/>
    </font>
    <font>
      <b/>
      <sz val="10"/>
      <name val="B Nazanin"/>
      <charset val="178"/>
    </font>
    <font>
      <b/>
      <sz val="15"/>
      <name val="B Nazanin"/>
      <charset val="178"/>
    </font>
    <font>
      <sz val="14"/>
      <name val="B Mitra"/>
      <charset val="178"/>
    </font>
    <font>
      <b/>
      <sz val="14"/>
      <name val="B Nazanin"/>
      <charset val="178"/>
    </font>
    <font>
      <sz val="10"/>
      <color indexed="9"/>
      <name val="B Nazanin"/>
      <charset val="178"/>
    </font>
    <font>
      <sz val="11"/>
      <color indexed="9"/>
      <name val="B Nazanin"/>
      <charset val="178"/>
    </font>
    <font>
      <b/>
      <sz val="10"/>
      <color indexed="22"/>
      <name val="B Nazanin"/>
      <charset val="178"/>
    </font>
    <font>
      <b/>
      <sz val="12"/>
      <color indexed="22"/>
      <name val="B Nazanin"/>
      <charset val="178"/>
    </font>
    <font>
      <b/>
      <sz val="15"/>
      <color indexed="22"/>
      <name val="B Nazanin"/>
      <charset val="178"/>
    </font>
    <font>
      <b/>
      <sz val="11"/>
      <color indexed="22"/>
      <name val="B Nazanin"/>
      <charset val="178"/>
    </font>
    <font>
      <b/>
      <sz val="14"/>
      <color indexed="9"/>
      <name val="B Nazanin"/>
      <charset val="178"/>
    </font>
    <font>
      <b/>
      <sz val="13"/>
      <color indexed="22"/>
      <name val="B Nazanin"/>
      <charset val="178"/>
    </font>
    <font>
      <b/>
      <sz val="13"/>
      <color indexed="9"/>
      <name val="B Nazanin"/>
      <charset val="178"/>
    </font>
    <font>
      <b/>
      <sz val="10"/>
      <color indexed="9"/>
      <name val="B Nazanin"/>
      <charset val="178"/>
    </font>
    <font>
      <b/>
      <sz val="13"/>
      <color indexed="8"/>
      <name val="B Nazanin"/>
      <charset val="178"/>
    </font>
    <font>
      <sz val="13"/>
      <color indexed="28"/>
      <name val="B Nazanin"/>
      <charset val="178"/>
    </font>
    <font>
      <b/>
      <sz val="11"/>
      <color indexed="9"/>
      <name val="B Nazanin"/>
      <charset val="178"/>
    </font>
    <font>
      <sz val="11"/>
      <color indexed="8"/>
      <name val="B Nazanin"/>
      <charset val="178"/>
    </font>
    <font>
      <sz val="11"/>
      <color indexed="22"/>
      <name val="B Nazanin"/>
      <charset val="178"/>
    </font>
    <font>
      <b/>
      <sz val="10"/>
      <color indexed="8"/>
      <name val="B Nazanin"/>
      <charset val="178"/>
    </font>
    <font>
      <sz val="8"/>
      <name val="Arial"/>
      <family val="2"/>
    </font>
    <font>
      <b/>
      <sz val="9"/>
      <color indexed="22"/>
      <name val="B Nazanin"/>
      <charset val="178"/>
    </font>
    <font>
      <sz val="10"/>
      <name val="B Davat"/>
      <charset val="178"/>
    </font>
    <font>
      <sz val="8"/>
      <color indexed="81"/>
      <name val="Tahoma"/>
      <family val="2"/>
      <charset val="204"/>
    </font>
    <font>
      <b/>
      <sz val="8"/>
      <color indexed="81"/>
      <name val="Tahoma"/>
      <family val="2"/>
      <charset val="204"/>
    </font>
    <font>
      <sz val="14"/>
      <color theme="7" tint="-0.249977111117893"/>
      <name val="B Nazanin"/>
      <charset val="178"/>
    </font>
    <font>
      <sz val="14"/>
      <color theme="7" tint="-0.249977111117893"/>
      <name val="B Mitra"/>
      <charset val="178"/>
    </font>
    <font>
      <b/>
      <sz val="11"/>
      <color theme="7" tint="-0.249977111117893"/>
      <name val="B Nazanin"/>
      <charset val="178"/>
    </font>
    <font>
      <u/>
      <sz val="10"/>
      <color indexed="12"/>
      <name val="Cambria"/>
      <family val="1"/>
      <scheme val="major"/>
    </font>
    <font>
      <sz val="12"/>
      <name val="B Nazanin"/>
      <charset val="178"/>
    </font>
    <font>
      <sz val="12"/>
      <color theme="0"/>
      <name val="Times New Roman"/>
      <family val="1"/>
    </font>
    <font>
      <b/>
      <sz val="12"/>
      <color theme="0"/>
      <name val="Times New Roman"/>
      <family val="1"/>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indexed="56"/>
        <bgColor indexed="64"/>
      </patternFill>
    </fill>
    <fill>
      <patternFill patternType="solid">
        <fgColor indexed="57"/>
        <bgColor indexed="64"/>
      </patternFill>
    </fill>
    <fill>
      <patternFill patternType="solid">
        <fgColor indexed="16"/>
        <bgColor indexed="64"/>
      </patternFill>
    </fill>
    <fill>
      <patternFill patternType="solid">
        <fgColor indexed="43"/>
        <bgColor indexed="64"/>
      </patternFill>
    </fill>
    <fill>
      <patternFill patternType="solid">
        <fgColor indexed="19"/>
        <bgColor indexed="64"/>
      </patternFill>
    </fill>
    <fill>
      <patternFill patternType="solid">
        <fgColor indexed="31"/>
        <bgColor indexed="64"/>
      </patternFill>
    </fill>
    <fill>
      <patternFill patternType="solid">
        <fgColor indexed="60"/>
        <bgColor indexed="64"/>
      </patternFill>
    </fill>
    <fill>
      <patternFill patternType="solid">
        <fgColor indexed="28"/>
        <bgColor indexed="64"/>
      </patternFill>
    </fill>
    <fill>
      <patternFill patternType="solid">
        <fgColor indexed="46"/>
        <bgColor indexed="64"/>
      </patternFill>
    </fill>
    <fill>
      <patternFill patternType="solid">
        <fgColor indexed="51"/>
        <bgColor indexed="64"/>
      </patternFill>
    </fill>
    <fill>
      <patternFill patternType="solid">
        <fgColor indexed="62"/>
        <bgColor indexed="64"/>
      </patternFill>
    </fill>
    <fill>
      <patternFill patternType="solid">
        <fgColor indexed="40"/>
        <bgColor indexed="64"/>
      </patternFill>
    </fill>
    <fill>
      <patternFill patternType="solid">
        <fgColor indexed="4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0"/>
        </stop>
        <stop position="0.5">
          <color rgb="FF00B050"/>
        </stop>
        <stop position="1">
          <color theme="0"/>
        </stop>
      </gradientFill>
    </fill>
  </fills>
  <borders count="87">
    <border>
      <left/>
      <right/>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ck">
        <color indexed="64"/>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482">
    <xf numFmtId="0" fontId="0" fillId="0" borderId="0" xfId="0"/>
    <xf numFmtId="0" fontId="4" fillId="0" borderId="0" xfId="0" applyFont="1" applyProtection="1">
      <protection locked="0"/>
    </xf>
    <xf numFmtId="2" fontId="22" fillId="6" borderId="10" xfId="0" applyNumberFormat="1" applyFont="1" applyFill="1" applyBorder="1" applyAlignment="1" applyProtection="1">
      <alignment horizontal="center" vertical="center"/>
      <protection locked="0"/>
    </xf>
    <xf numFmtId="0" fontId="4" fillId="24" borderId="0" xfId="0" applyFont="1" applyFill="1" applyProtection="1">
      <protection locked="0"/>
    </xf>
    <xf numFmtId="2" fontId="8" fillId="23" borderId="22" xfId="0" applyNumberFormat="1" applyFont="1" applyFill="1" applyBorder="1" applyAlignment="1" applyProtection="1">
      <alignment horizontal="right" vertical="center"/>
      <protection locked="0"/>
    </xf>
    <xf numFmtId="3" fontId="13" fillId="23" borderId="22" xfId="0" applyNumberFormat="1" applyFont="1" applyFill="1" applyBorder="1" applyAlignment="1" applyProtection="1">
      <alignment horizontal="center" vertical="center"/>
      <protection locked="0"/>
    </xf>
    <xf numFmtId="0" fontId="38" fillId="24" borderId="0" xfId="2" applyFont="1" applyFill="1" applyAlignment="1" applyProtection="1">
      <protection locked="0"/>
    </xf>
    <xf numFmtId="0" fontId="4" fillId="24" borderId="0" xfId="0" quotePrefix="1" applyFont="1" applyFill="1" applyAlignment="1" applyProtection="1">
      <alignment horizontal="center"/>
      <protection locked="0"/>
    </xf>
    <xf numFmtId="2" fontId="8" fillId="23" borderId="26" xfId="0" applyNumberFormat="1" applyFont="1" applyFill="1" applyBorder="1" applyAlignment="1" applyProtection="1">
      <alignment horizontal="right" vertical="center"/>
      <protection locked="0"/>
    </xf>
    <xf numFmtId="3" fontId="13" fillId="23" borderId="26" xfId="0" applyNumberFormat="1" applyFont="1" applyFill="1" applyBorder="1" applyAlignment="1" applyProtection="1">
      <alignment horizontal="center" vertical="center"/>
      <protection locked="0"/>
    </xf>
    <xf numFmtId="2" fontId="22" fillId="6" borderId="7" xfId="0" applyNumberFormat="1" applyFont="1" applyFill="1" applyBorder="1" applyAlignment="1" applyProtection="1">
      <alignment horizontal="center" vertical="center"/>
      <protection locked="0"/>
    </xf>
    <xf numFmtId="3" fontId="22" fillId="6" borderId="38" xfId="1" applyNumberFormat="1" applyFont="1" applyFill="1" applyBorder="1" applyAlignment="1" applyProtection="1">
      <alignment horizontal="center" vertical="center"/>
      <protection locked="0"/>
    </xf>
    <xf numFmtId="166" fontId="10" fillId="24" borderId="0" xfId="1" applyNumberFormat="1" applyFont="1" applyFill="1" applyAlignment="1" applyProtection="1">
      <alignment horizontal="center" vertical="center"/>
      <protection locked="0"/>
    </xf>
    <xf numFmtId="3" fontId="10" fillId="24" borderId="0" xfId="0" applyNumberFormat="1" applyFont="1" applyFill="1" applyAlignment="1" applyProtection="1">
      <alignment horizontal="center" vertical="center"/>
      <protection locked="0"/>
    </xf>
    <xf numFmtId="0" fontId="10" fillId="24"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0" fillId="0" borderId="0" xfId="0" applyProtection="1">
      <protection locked="0"/>
    </xf>
    <xf numFmtId="0" fontId="22" fillId="8" borderId="0" xfId="0" applyFont="1" applyFill="1" applyBorder="1" applyAlignment="1" applyProtection="1">
      <alignment horizontal="center" vertical="center"/>
      <protection locked="0"/>
    </xf>
    <xf numFmtId="167" fontId="14" fillId="8" borderId="0" xfId="0" applyNumberFormat="1" applyFont="1" applyFill="1" applyProtection="1">
      <protection locked="0"/>
    </xf>
    <xf numFmtId="0" fontId="14" fillId="24" borderId="0" xfId="0" applyFont="1" applyFill="1" applyProtection="1">
      <protection locked="0"/>
    </xf>
    <xf numFmtId="0" fontId="14" fillId="6" borderId="0" xfId="0" applyFont="1" applyFill="1" applyProtection="1">
      <protection locked="0"/>
    </xf>
    <xf numFmtId="0" fontId="26" fillId="8" borderId="20" xfId="0" applyFont="1" applyFill="1" applyBorder="1" applyAlignment="1" applyProtection="1">
      <alignment horizontal="center" vertical="center"/>
      <protection locked="0"/>
    </xf>
    <xf numFmtId="167" fontId="26" fillId="8" borderId="20" xfId="0" applyNumberFormat="1" applyFont="1" applyFill="1" applyBorder="1" applyAlignment="1" applyProtection="1">
      <alignment horizontal="center" vertical="center"/>
      <protection locked="0"/>
    </xf>
    <xf numFmtId="0" fontId="3" fillId="24" borderId="20" xfId="0" applyFont="1" applyFill="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165" fontId="9" fillId="5" borderId="20" xfId="0" applyNumberFormat="1" applyFont="1" applyFill="1" applyBorder="1" applyAlignment="1" applyProtection="1">
      <alignment horizontal="right" vertical="center" shrinkToFit="1"/>
      <protection locked="0"/>
    </xf>
    <xf numFmtId="167" fontId="9" fillId="5" borderId="20" xfId="0" applyNumberFormat="1" applyFont="1" applyFill="1" applyBorder="1" applyAlignment="1" applyProtection="1">
      <alignment horizontal="center" vertical="center"/>
      <protection locked="0"/>
    </xf>
    <xf numFmtId="167" fontId="4" fillId="24" borderId="20" xfId="0" applyNumberFormat="1" applyFont="1" applyFill="1" applyBorder="1" applyProtection="1">
      <protection locked="0"/>
    </xf>
    <xf numFmtId="0" fontId="4" fillId="5" borderId="20" xfId="0" applyFont="1" applyFill="1" applyBorder="1" applyProtection="1">
      <protection locked="0"/>
    </xf>
    <xf numFmtId="0" fontId="15" fillId="8" borderId="20" xfId="0" applyFont="1" applyFill="1" applyBorder="1" applyAlignment="1" applyProtection="1">
      <alignment horizontal="left" vertical="center"/>
      <protection locked="0"/>
    </xf>
    <xf numFmtId="167" fontId="15" fillId="8" borderId="20" xfId="0" applyNumberFormat="1" applyFont="1" applyFill="1" applyBorder="1" applyAlignment="1" applyProtection="1">
      <alignment horizontal="center" vertical="center"/>
      <protection locked="0"/>
    </xf>
    <xf numFmtId="167" fontId="4" fillId="24" borderId="20" xfId="0" applyNumberFormat="1" applyFont="1" applyFill="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67" fontId="4" fillId="0" borderId="0" xfId="0" applyNumberFormat="1" applyFont="1" applyAlignment="1" applyProtection="1">
      <alignment horizontal="center" vertical="center"/>
      <protection locked="0"/>
    </xf>
    <xf numFmtId="167" fontId="4" fillId="0" borderId="0" xfId="0" applyNumberFormat="1" applyFont="1" applyProtection="1">
      <protection locked="0"/>
    </xf>
    <xf numFmtId="0" fontId="4" fillId="0" borderId="0" xfId="0" applyFont="1" applyFill="1" applyProtection="1">
      <protection locked="0"/>
    </xf>
    <xf numFmtId="167" fontId="4" fillId="24" borderId="0" xfId="0" applyNumberFormat="1" applyFont="1" applyFill="1" applyProtection="1">
      <protection locked="0"/>
    </xf>
    <xf numFmtId="0" fontId="22" fillId="7" borderId="0" xfId="0" applyFont="1" applyFill="1" applyBorder="1" applyAlignment="1" applyProtection="1">
      <alignment horizontal="center" vertical="center"/>
      <protection locked="0"/>
    </xf>
    <xf numFmtId="167" fontId="4" fillId="7" borderId="0" xfId="0" applyNumberFormat="1" applyFont="1" applyFill="1" applyAlignment="1" applyProtection="1">
      <alignment horizontal="center" vertical="center"/>
      <protection locked="0"/>
    </xf>
    <xf numFmtId="0" fontId="4" fillId="5" borderId="0" xfId="0" applyFont="1" applyFill="1" applyProtection="1">
      <protection locked="0"/>
    </xf>
    <xf numFmtId="0" fontId="26" fillId="17" borderId="20" xfId="0" applyFont="1" applyFill="1" applyBorder="1" applyAlignment="1" applyProtection="1">
      <alignment horizontal="center" vertical="center" readingOrder="2"/>
      <protection locked="0"/>
    </xf>
    <xf numFmtId="167" fontId="26" fillId="17" borderId="20" xfId="0" applyNumberFormat="1" applyFont="1" applyFill="1" applyBorder="1" applyAlignment="1" applyProtection="1">
      <alignment horizontal="center" vertical="center" readingOrder="2"/>
      <protection locked="0"/>
    </xf>
    <xf numFmtId="0" fontId="10" fillId="24" borderId="20" xfId="0" applyFont="1" applyFill="1" applyBorder="1" applyProtection="1">
      <protection locked="0"/>
    </xf>
    <xf numFmtId="0" fontId="10" fillId="0" borderId="20" xfId="0" applyFont="1" applyBorder="1" applyProtection="1">
      <protection locked="0"/>
    </xf>
    <xf numFmtId="0" fontId="9" fillId="0" borderId="20" xfId="0" applyFont="1" applyBorder="1" applyAlignment="1" applyProtection="1">
      <alignment vertical="center"/>
      <protection locked="0"/>
    </xf>
    <xf numFmtId="167" fontId="9" fillId="0" borderId="20" xfId="0" applyNumberFormat="1" applyFont="1" applyBorder="1" applyAlignment="1" applyProtection="1">
      <alignment horizontal="center" vertical="center"/>
      <protection locked="0"/>
    </xf>
    <xf numFmtId="167" fontId="9" fillId="24" borderId="20" xfId="0" applyNumberFormat="1" applyFont="1" applyFill="1" applyBorder="1" applyAlignment="1" applyProtection="1">
      <alignment horizontal="center" vertical="center"/>
      <protection locked="0"/>
    </xf>
    <xf numFmtId="0" fontId="4" fillId="0" borderId="20" xfId="0" applyFont="1" applyBorder="1" applyProtection="1">
      <protection locked="0"/>
    </xf>
    <xf numFmtId="0" fontId="9" fillId="0" borderId="20" xfId="0" applyFont="1" applyBorder="1" applyAlignment="1" applyProtection="1">
      <alignment vertical="center" shrinkToFit="1"/>
      <protection locked="0"/>
    </xf>
    <xf numFmtId="0" fontId="9" fillId="12" borderId="20" xfId="0" applyFont="1" applyFill="1" applyBorder="1" applyAlignment="1" applyProtection="1">
      <alignment vertical="center" shrinkToFit="1"/>
      <protection locked="0"/>
    </xf>
    <xf numFmtId="167" fontId="9" fillId="12" borderId="20" xfId="0" applyNumberFormat="1" applyFont="1" applyFill="1" applyBorder="1" applyAlignment="1" applyProtection="1">
      <alignment horizontal="center" vertical="center"/>
      <protection locked="0"/>
    </xf>
    <xf numFmtId="0" fontId="4" fillId="12" borderId="20" xfId="0" applyFont="1" applyFill="1" applyBorder="1" applyProtection="1">
      <protection locked="0"/>
    </xf>
    <xf numFmtId="0" fontId="26" fillId="18" borderId="20" xfId="0" applyFont="1" applyFill="1" applyBorder="1" applyAlignment="1" applyProtection="1">
      <alignment horizontal="center" vertical="center" shrinkToFit="1"/>
      <protection locked="0"/>
    </xf>
    <xf numFmtId="167" fontId="26" fillId="18" borderId="20" xfId="0" applyNumberFormat="1" applyFont="1" applyFill="1" applyBorder="1" applyAlignment="1" applyProtection="1">
      <alignment horizontal="center" vertical="center"/>
      <protection locked="0"/>
    </xf>
    <xf numFmtId="167" fontId="10" fillId="24" borderId="20" xfId="0" applyNumberFormat="1" applyFont="1" applyFill="1" applyBorder="1" applyProtection="1">
      <protection locked="0"/>
    </xf>
    <xf numFmtId="0" fontId="27" fillId="12" borderId="20" xfId="0" applyFont="1" applyFill="1" applyBorder="1" applyAlignment="1" applyProtection="1">
      <alignment horizontal="right" vertical="center"/>
      <protection locked="0"/>
    </xf>
    <xf numFmtId="167" fontId="27" fillId="12" borderId="20" xfId="0" applyNumberFormat="1" applyFont="1" applyFill="1" applyBorder="1" applyAlignment="1" applyProtection="1">
      <alignment horizontal="center" vertical="center"/>
      <protection locked="0"/>
    </xf>
    <xf numFmtId="167" fontId="27" fillId="24" borderId="20" xfId="0" applyNumberFormat="1" applyFont="1" applyFill="1" applyBorder="1" applyAlignment="1" applyProtection="1">
      <alignment vertical="center"/>
      <protection locked="0"/>
    </xf>
    <xf numFmtId="0" fontId="27" fillId="12" borderId="20" xfId="0" applyFont="1" applyFill="1" applyBorder="1" applyAlignment="1" applyProtection="1">
      <alignment vertical="center"/>
      <protection locked="0"/>
    </xf>
    <xf numFmtId="167" fontId="4" fillId="12" borderId="20" xfId="0" applyNumberFormat="1" applyFont="1" applyFill="1" applyBorder="1" applyAlignment="1" applyProtection="1">
      <alignment horizontal="center" vertical="center"/>
      <protection locked="0"/>
    </xf>
    <xf numFmtId="0" fontId="9" fillId="12" borderId="20" xfId="0" applyFont="1" applyFill="1" applyBorder="1" applyAlignment="1" applyProtection="1">
      <alignment vertical="center"/>
      <protection locked="0"/>
    </xf>
    <xf numFmtId="0" fontId="26" fillId="18" borderId="20" xfId="0" applyFont="1" applyFill="1" applyBorder="1" applyAlignment="1" applyProtection="1">
      <alignment horizontal="center" vertical="center"/>
      <protection locked="0"/>
    </xf>
    <xf numFmtId="167" fontId="23" fillId="18" borderId="20" xfId="0" applyNumberFormat="1" applyFont="1" applyFill="1" applyBorder="1" applyAlignment="1" applyProtection="1">
      <alignment horizontal="center" vertical="center"/>
      <protection locked="0"/>
    </xf>
    <xf numFmtId="167" fontId="23" fillId="24" borderId="20" xfId="0" applyNumberFormat="1" applyFont="1" applyFill="1" applyBorder="1" applyProtection="1">
      <protection locked="0"/>
    </xf>
    <xf numFmtId="0" fontId="23" fillId="18" borderId="20" xfId="0" applyFont="1" applyFill="1" applyBorder="1" applyProtection="1">
      <protection locked="0"/>
    </xf>
    <xf numFmtId="0" fontId="26" fillId="17" borderId="20" xfId="0" applyFont="1" applyFill="1" applyBorder="1" applyAlignment="1" applyProtection="1">
      <alignment horizontal="center" vertical="center"/>
      <protection locked="0"/>
    </xf>
    <xf numFmtId="167" fontId="23" fillId="17" borderId="20" xfId="0" applyNumberFormat="1" applyFont="1" applyFill="1" applyBorder="1" applyAlignment="1" applyProtection="1">
      <alignment horizontal="center" vertical="center"/>
      <protection locked="0"/>
    </xf>
    <xf numFmtId="167" fontId="26" fillId="17" borderId="20" xfId="0" applyNumberFormat="1" applyFont="1" applyFill="1" applyBorder="1" applyAlignment="1" applyProtection="1">
      <alignment horizontal="center" vertical="center"/>
      <protection locked="0"/>
    </xf>
    <xf numFmtId="0" fontId="15" fillId="9" borderId="1" xfId="0" applyFont="1" applyFill="1" applyBorder="1" applyAlignment="1" applyProtection="1">
      <alignment vertical="center"/>
      <protection locked="0"/>
    </xf>
    <xf numFmtId="167" fontId="15" fillId="9" borderId="51" xfId="0" applyNumberFormat="1" applyFont="1" applyFill="1" applyBorder="1" applyAlignment="1" applyProtection="1">
      <alignment horizontal="center" vertical="center"/>
      <protection locked="0"/>
    </xf>
    <xf numFmtId="167" fontId="14" fillId="24" borderId="51" xfId="0" applyNumberFormat="1" applyFont="1" applyFill="1" applyBorder="1" applyAlignment="1" applyProtection="1">
      <alignment vertical="center"/>
      <protection locked="0"/>
    </xf>
    <xf numFmtId="0" fontId="4" fillId="0" borderId="0" xfId="0" applyFont="1" applyAlignment="1" applyProtection="1">
      <alignment vertical="center"/>
      <protection locked="0"/>
    </xf>
    <xf numFmtId="167" fontId="9" fillId="0" borderId="0" xfId="0" applyNumberFormat="1" applyFont="1" applyAlignment="1" applyProtection="1">
      <alignment horizontal="center"/>
      <protection locked="0"/>
    </xf>
    <xf numFmtId="0" fontId="15" fillId="9" borderId="51" xfId="0" applyFont="1" applyFill="1" applyBorder="1" applyAlignment="1" applyProtection="1">
      <alignment horizontal="right" vertical="center" shrinkToFit="1"/>
      <protection locked="0"/>
    </xf>
    <xf numFmtId="167" fontId="15" fillId="9" borderId="51" xfId="1" applyNumberFormat="1" applyFont="1" applyFill="1" applyBorder="1" applyAlignment="1" applyProtection="1">
      <alignment horizontal="center" vertical="center"/>
      <protection locked="0"/>
    </xf>
    <xf numFmtId="167" fontId="15" fillId="9" borderId="69" xfId="1" applyNumberFormat="1" applyFont="1" applyFill="1" applyBorder="1" applyAlignment="1" applyProtection="1">
      <alignment horizontal="center" vertical="center"/>
      <protection locked="0"/>
    </xf>
    <xf numFmtId="167" fontId="15" fillId="9" borderId="70" xfId="1" applyNumberFormat="1" applyFont="1" applyFill="1" applyBorder="1" applyAlignment="1" applyProtection="1">
      <alignment horizontal="center" vertical="center"/>
      <protection locked="0"/>
    </xf>
    <xf numFmtId="167" fontId="4" fillId="24" borderId="1" xfId="0" applyNumberFormat="1" applyFont="1" applyFill="1" applyBorder="1" applyProtection="1">
      <protection locked="0"/>
    </xf>
    <xf numFmtId="0" fontId="9" fillId="0" borderId="0" xfId="0" applyFont="1" applyAlignment="1" applyProtection="1">
      <alignment horizontal="right" vertical="center" shrinkToFit="1"/>
      <protection locked="0"/>
    </xf>
    <xf numFmtId="0" fontId="15" fillId="9" borderId="1" xfId="0" applyFont="1" applyFill="1" applyBorder="1" applyAlignment="1" applyProtection="1">
      <alignment horizontal="right" vertical="center" shrinkToFit="1" readingOrder="2"/>
      <protection locked="0"/>
    </xf>
    <xf numFmtId="167" fontId="15" fillId="9" borderId="69" xfId="0" applyNumberFormat="1" applyFont="1" applyFill="1" applyBorder="1" applyAlignment="1" applyProtection="1">
      <alignment horizontal="center" vertical="center" readingOrder="2"/>
      <protection locked="0"/>
    </xf>
    <xf numFmtId="167" fontId="15" fillId="9" borderId="70" xfId="0" applyNumberFormat="1" applyFont="1" applyFill="1" applyBorder="1" applyAlignment="1" applyProtection="1">
      <alignment horizontal="center" vertical="center" readingOrder="2"/>
      <protection locked="0"/>
    </xf>
    <xf numFmtId="167" fontId="4" fillId="0" borderId="0" xfId="0" applyNumberFormat="1" applyFont="1" applyAlignment="1" applyProtection="1">
      <alignment horizontal="center"/>
      <protection locked="0"/>
    </xf>
    <xf numFmtId="0" fontId="15" fillId="9" borderId="1" xfId="0" applyFont="1" applyFill="1" applyBorder="1" applyAlignment="1" applyProtection="1">
      <alignment vertical="center" shrinkToFit="1"/>
      <protection locked="0"/>
    </xf>
    <xf numFmtId="3" fontId="4" fillId="24" borderId="1" xfId="3" applyNumberFormat="1" applyFont="1" applyFill="1" applyBorder="1" applyAlignment="1" applyProtection="1">
      <alignment vertical="center"/>
      <protection locked="0"/>
    </xf>
    <xf numFmtId="0" fontId="15" fillId="0" borderId="0" xfId="0" applyFont="1" applyFill="1" applyBorder="1" applyAlignment="1" applyProtection="1">
      <alignment vertical="center" shrinkToFit="1"/>
      <protection locked="0"/>
    </xf>
    <xf numFmtId="167" fontId="15" fillId="0" borderId="0" xfId="0" applyNumberFormat="1" applyFont="1" applyFill="1" applyBorder="1" applyAlignment="1" applyProtection="1">
      <alignment horizontal="center" vertical="center" readingOrder="2"/>
      <protection locked="0"/>
    </xf>
    <xf numFmtId="3" fontId="4" fillId="24" borderId="0" xfId="3" applyNumberFormat="1" applyFont="1" applyFill="1" applyBorder="1" applyAlignment="1" applyProtection="1">
      <alignment vertical="center"/>
      <protection locked="0"/>
    </xf>
    <xf numFmtId="0" fontId="15" fillId="9" borderId="0" xfId="0" applyFont="1" applyFill="1" applyBorder="1" applyAlignment="1" applyProtection="1">
      <alignment vertical="center" shrinkToFit="1"/>
      <protection locked="0"/>
    </xf>
    <xf numFmtId="167" fontId="15" fillId="9" borderId="0" xfId="0" applyNumberFormat="1" applyFont="1" applyFill="1" applyBorder="1" applyAlignment="1" applyProtection="1">
      <alignment horizontal="center" vertical="center" readingOrder="2"/>
      <protection locked="0"/>
    </xf>
    <xf numFmtId="0" fontId="9" fillId="0" borderId="0" xfId="0" applyFont="1" applyAlignment="1" applyProtection="1">
      <alignment horizontal="center"/>
      <protection locked="0"/>
    </xf>
    <xf numFmtId="0" fontId="4" fillId="2" borderId="0" xfId="0" applyFont="1" applyFill="1" applyAlignment="1" applyProtection="1">
      <alignment horizontal="center" vertical="center"/>
      <protection locked="0"/>
    </xf>
    <xf numFmtId="0" fontId="15" fillId="9" borderId="1" xfId="0" applyFont="1" applyFill="1" applyBorder="1" applyAlignment="1" applyProtection="1">
      <alignment horizontal="right" vertical="center" shrinkToFit="1"/>
      <protection locked="0"/>
    </xf>
    <xf numFmtId="167" fontId="28" fillId="9" borderId="51" xfId="0" applyNumberFormat="1" applyFont="1" applyFill="1" applyBorder="1" applyAlignment="1" applyProtection="1">
      <alignment horizontal="center" vertical="center"/>
      <protection locked="0"/>
    </xf>
    <xf numFmtId="0" fontId="4" fillId="24" borderId="0" xfId="0" applyFont="1" applyFill="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15" fillId="0" borderId="0" xfId="0" applyFont="1" applyFill="1" applyBorder="1" applyAlignment="1" applyProtection="1">
      <alignment horizontal="right" vertical="center" shrinkToFit="1"/>
      <protection locked="0"/>
    </xf>
    <xf numFmtId="167" fontId="28" fillId="0" borderId="0" xfId="0" applyNumberFormat="1"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15" fillId="9" borderId="0" xfId="0" applyFont="1" applyFill="1" applyBorder="1" applyAlignment="1" applyProtection="1">
      <alignment horizontal="right" vertical="center" shrinkToFit="1"/>
      <protection locked="0"/>
    </xf>
    <xf numFmtId="167" fontId="28" fillId="9" borderId="0" xfId="0" applyNumberFormat="1" applyFont="1" applyFill="1" applyBorder="1" applyAlignment="1" applyProtection="1">
      <alignment horizontal="center" vertical="center"/>
      <protection locked="0"/>
    </xf>
    <xf numFmtId="171" fontId="28" fillId="9" borderId="0"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right" vertical="center" shrinkToFit="1"/>
      <protection locked="0"/>
    </xf>
    <xf numFmtId="167" fontId="4" fillId="0" borderId="0" xfId="0" applyNumberFormat="1" applyFont="1" applyBorder="1" applyProtection="1">
      <protection locked="0"/>
    </xf>
    <xf numFmtId="0" fontId="22" fillId="16" borderId="56" xfId="0" applyFont="1" applyFill="1" applyBorder="1" applyAlignment="1" applyProtection="1">
      <alignment horizontal="center" vertical="center"/>
      <protection locked="0"/>
    </xf>
    <xf numFmtId="0" fontId="22" fillId="16" borderId="68" xfId="0" applyFont="1" applyFill="1" applyBorder="1" applyAlignment="1" applyProtection="1">
      <alignment horizontal="center" vertical="center"/>
      <protection locked="0"/>
    </xf>
    <xf numFmtId="167" fontId="14" fillId="16" borderId="68" xfId="0" applyNumberFormat="1" applyFont="1" applyFill="1" applyBorder="1" applyProtection="1">
      <protection locked="0"/>
    </xf>
    <xf numFmtId="167" fontId="4" fillId="24" borderId="68" xfId="0" applyNumberFormat="1" applyFont="1" applyFill="1" applyBorder="1" applyProtection="1">
      <protection locked="0"/>
    </xf>
    <xf numFmtId="0" fontId="4" fillId="16" borderId="68" xfId="0" applyFont="1" applyFill="1" applyBorder="1" applyProtection="1">
      <protection locked="0"/>
    </xf>
    <xf numFmtId="0" fontId="5" fillId="19" borderId="20" xfId="0" applyFont="1" applyFill="1" applyBorder="1" applyAlignment="1" applyProtection="1">
      <alignment horizontal="right" vertical="center" shrinkToFit="1"/>
      <protection locked="0"/>
    </xf>
    <xf numFmtId="167" fontId="9" fillId="19" borderId="20" xfId="0" applyNumberFormat="1" applyFont="1" applyFill="1" applyBorder="1" applyAlignment="1" applyProtection="1">
      <alignment horizontal="center" vertical="center"/>
      <protection locked="0"/>
    </xf>
    <xf numFmtId="0" fontId="10" fillId="19" borderId="20" xfId="0" applyFont="1" applyFill="1" applyBorder="1" applyProtection="1">
      <protection locked="0"/>
    </xf>
    <xf numFmtId="3" fontId="5" fillId="19" borderId="20" xfId="0" applyNumberFormat="1" applyFont="1" applyFill="1" applyBorder="1" applyAlignment="1" applyProtection="1">
      <alignment horizontal="right" vertical="center" shrinkToFit="1"/>
      <protection locked="0"/>
    </xf>
    <xf numFmtId="0" fontId="9" fillId="19" borderId="20" xfId="0" applyFont="1" applyFill="1" applyBorder="1" applyAlignment="1" applyProtection="1">
      <alignment horizontal="right" vertical="center" shrinkToFit="1"/>
      <protection locked="0"/>
    </xf>
    <xf numFmtId="0" fontId="4" fillId="19" borderId="20" xfId="0" applyFont="1" applyFill="1" applyBorder="1" applyProtection="1">
      <protection locked="0"/>
    </xf>
    <xf numFmtId="3" fontId="9" fillId="19" borderId="20" xfId="0" applyNumberFormat="1" applyFont="1" applyFill="1" applyBorder="1" applyAlignment="1" applyProtection="1">
      <alignment horizontal="right" vertical="center" shrinkToFit="1"/>
      <protection locked="0"/>
    </xf>
    <xf numFmtId="3" fontId="9" fillId="19" borderId="20" xfId="0" applyNumberFormat="1" applyFont="1" applyFill="1" applyBorder="1" applyAlignment="1" applyProtection="1">
      <alignment horizontal="center" vertical="center"/>
      <protection locked="0"/>
    </xf>
    <xf numFmtId="3" fontId="4" fillId="24" borderId="20" xfId="0" applyNumberFormat="1" applyFont="1" applyFill="1" applyBorder="1" applyProtection="1">
      <protection locked="0"/>
    </xf>
    <xf numFmtId="3" fontId="4" fillId="19" borderId="20" xfId="0" applyNumberFormat="1" applyFont="1" applyFill="1" applyBorder="1" applyProtection="1">
      <protection locked="0"/>
    </xf>
    <xf numFmtId="167" fontId="5" fillId="19" borderId="20" xfId="0" applyNumberFormat="1" applyFont="1" applyFill="1" applyBorder="1" applyProtection="1">
      <protection locked="0"/>
    </xf>
    <xf numFmtId="171" fontId="9" fillId="19" borderId="20" xfId="0" applyNumberFormat="1" applyFont="1" applyFill="1" applyBorder="1" applyAlignment="1" applyProtection="1">
      <alignment horizontal="center" vertical="center"/>
      <protection locked="0"/>
    </xf>
    <xf numFmtId="0" fontId="9" fillId="19" borderId="20" xfId="0" applyFont="1" applyFill="1" applyBorder="1" applyAlignment="1" applyProtection="1">
      <alignment horizontal="center" vertical="center"/>
      <protection locked="0"/>
    </xf>
    <xf numFmtId="0" fontId="4" fillId="24" borderId="20" xfId="0" applyFont="1" applyFill="1" applyBorder="1" applyProtection="1">
      <protection locked="0"/>
    </xf>
    <xf numFmtId="167" fontId="5" fillId="0" borderId="0" xfId="0" applyNumberFormat="1" applyFont="1" applyFill="1" applyBorder="1" applyProtection="1">
      <protection locked="0"/>
    </xf>
    <xf numFmtId="171"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167" fontId="9" fillId="0" borderId="0" xfId="0" applyNumberFormat="1" applyFont="1" applyFill="1" applyBorder="1" applyAlignment="1" applyProtection="1">
      <alignment horizontal="center" vertical="center"/>
      <protection locked="0"/>
    </xf>
    <xf numFmtId="0" fontId="4" fillId="24" borderId="0" xfId="0" applyFont="1" applyFill="1" applyBorder="1" applyProtection="1">
      <protection locked="0"/>
    </xf>
    <xf numFmtId="0" fontId="4" fillId="0" borderId="0" xfId="0" applyFont="1" applyFill="1" applyBorder="1" applyProtection="1">
      <protection locked="0"/>
    </xf>
    <xf numFmtId="171" fontId="9" fillId="0" borderId="20" xfId="0" applyNumberFormat="1"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167" fontId="9" fillId="0" borderId="20" xfId="0" applyNumberFormat="1" applyFont="1" applyFill="1" applyBorder="1" applyAlignment="1" applyProtection="1">
      <alignment horizontal="center" vertical="center"/>
      <protection locked="0"/>
    </xf>
    <xf numFmtId="0" fontId="4" fillId="0" borderId="20" xfId="0" applyFont="1" applyFill="1" applyBorder="1" applyProtection="1">
      <protection locked="0"/>
    </xf>
    <xf numFmtId="1" fontId="9" fillId="19" borderId="20" xfId="0" applyNumberFormat="1" applyFont="1" applyFill="1" applyBorder="1" applyAlignment="1" applyProtection="1">
      <alignment horizontal="center" vertical="center"/>
      <protection locked="0"/>
    </xf>
    <xf numFmtId="168" fontId="9" fillId="0" borderId="0" xfId="0" applyNumberFormat="1" applyFont="1" applyFill="1" applyBorder="1" applyAlignment="1" applyProtection="1">
      <alignment horizontal="center" vertical="center"/>
      <protection locked="0"/>
    </xf>
    <xf numFmtId="0" fontId="22" fillId="16" borderId="58" xfId="0" applyFont="1" applyFill="1" applyBorder="1" applyAlignment="1" applyProtection="1">
      <alignment horizontal="center" vertical="center"/>
      <protection locked="0"/>
    </xf>
    <xf numFmtId="0" fontId="22" fillId="16" borderId="0" xfId="0" applyFont="1" applyFill="1" applyBorder="1" applyAlignment="1" applyProtection="1">
      <alignment horizontal="center" vertical="center"/>
      <protection locked="0"/>
    </xf>
    <xf numFmtId="167" fontId="14" fillId="16" borderId="0" xfId="0" applyNumberFormat="1" applyFont="1" applyFill="1" applyBorder="1" applyProtection="1">
      <protection locked="0"/>
    </xf>
    <xf numFmtId="167" fontId="4" fillId="24" borderId="0" xfId="0" applyNumberFormat="1" applyFont="1" applyFill="1" applyBorder="1" applyProtection="1">
      <protection locked="0"/>
    </xf>
    <xf numFmtId="0" fontId="4" fillId="16" borderId="0" xfId="0" applyFont="1" applyFill="1" applyBorder="1" applyProtection="1">
      <protection locked="0"/>
    </xf>
    <xf numFmtId="0" fontId="5" fillId="19" borderId="20" xfId="0" applyFont="1" applyFill="1" applyBorder="1" applyProtection="1">
      <protection locked="0"/>
    </xf>
    <xf numFmtId="3" fontId="5" fillId="19" borderId="20" xfId="0" applyNumberFormat="1" applyFont="1" applyFill="1" applyBorder="1" applyAlignment="1" applyProtection="1">
      <alignment horizontal="center"/>
      <protection locked="0"/>
    </xf>
    <xf numFmtId="0" fontId="5" fillId="19" borderId="20" xfId="0" applyFont="1" applyFill="1" applyBorder="1" applyAlignment="1" applyProtection="1">
      <alignment horizontal="center"/>
      <protection locked="0"/>
    </xf>
    <xf numFmtId="1" fontId="5" fillId="19" borderId="20" xfId="0" applyNumberFormat="1" applyFont="1" applyFill="1" applyBorder="1" applyAlignment="1" applyProtection="1">
      <alignment horizontal="center"/>
      <protection locked="0"/>
    </xf>
    <xf numFmtId="167" fontId="10" fillId="19" borderId="20" xfId="0" applyNumberFormat="1" applyFont="1" applyFill="1" applyBorder="1" applyProtection="1">
      <protection locked="0"/>
    </xf>
    <xf numFmtId="3" fontId="4" fillId="0" borderId="0" xfId="0" applyNumberFormat="1" applyFont="1" applyProtection="1">
      <protection locked="0"/>
    </xf>
    <xf numFmtId="167" fontId="10" fillId="19" borderId="20" xfId="0" applyNumberFormat="1" applyFont="1" applyFill="1" applyBorder="1" applyAlignment="1" applyProtection="1">
      <alignment horizontal="center"/>
      <protection locked="0"/>
    </xf>
    <xf numFmtId="172" fontId="32" fillId="0" borderId="0" xfId="0" applyNumberFormat="1" applyFont="1" applyProtection="1">
      <protection locked="0"/>
    </xf>
    <xf numFmtId="169" fontId="4" fillId="0" borderId="0" xfId="0" applyNumberFormat="1" applyFont="1" applyProtection="1">
      <protection locked="0"/>
    </xf>
    <xf numFmtId="0" fontId="25" fillId="21" borderId="18" xfId="0" applyFont="1" applyFill="1" applyBorder="1" applyProtection="1">
      <protection locked="0"/>
    </xf>
    <xf numFmtId="3" fontId="12" fillId="3" borderId="18" xfId="0" applyNumberFormat="1" applyFont="1" applyFill="1" applyBorder="1" applyAlignment="1" applyProtection="1">
      <alignment horizontal="center"/>
      <protection locked="0"/>
    </xf>
    <xf numFmtId="3" fontId="35" fillId="21" borderId="18" xfId="0" applyNumberFormat="1" applyFont="1" applyFill="1" applyBorder="1" applyAlignment="1" applyProtection="1">
      <alignment horizontal="center" vertical="center"/>
      <protection locked="0"/>
    </xf>
    <xf numFmtId="3" fontId="8" fillId="24" borderId="0" xfId="0" applyNumberFormat="1" applyFont="1" applyFill="1" applyBorder="1" applyAlignment="1" applyProtection="1">
      <alignment horizontal="center" vertical="center"/>
      <protection locked="0"/>
    </xf>
    <xf numFmtId="3" fontId="8" fillId="3" borderId="67" xfId="0" applyNumberFormat="1" applyFont="1" applyFill="1" applyBorder="1" applyAlignment="1" applyProtection="1">
      <alignment horizontal="center" vertical="center"/>
      <protection locked="0"/>
    </xf>
    <xf numFmtId="3" fontId="8" fillId="3" borderId="20" xfId="0" applyNumberFormat="1" applyFont="1" applyFill="1" applyBorder="1" applyAlignment="1" applyProtection="1">
      <alignment horizontal="center" vertical="center"/>
      <protection locked="0"/>
    </xf>
    <xf numFmtId="3" fontId="8" fillId="0" borderId="20" xfId="0" applyNumberFormat="1" applyFont="1" applyBorder="1" applyAlignment="1" applyProtection="1">
      <alignment horizontal="center" vertical="center"/>
      <protection locked="0"/>
    </xf>
    <xf numFmtId="0" fontId="25" fillId="21" borderId="22" xfId="0" applyFont="1" applyFill="1" applyBorder="1" applyProtection="1">
      <protection locked="0"/>
    </xf>
    <xf numFmtId="3" fontId="12" fillId="3" borderId="22" xfId="0" applyNumberFormat="1" applyFont="1" applyFill="1" applyBorder="1" applyAlignment="1" applyProtection="1">
      <alignment horizontal="center"/>
      <protection locked="0"/>
    </xf>
    <xf numFmtId="3" fontId="35" fillId="21" borderId="22" xfId="0" applyNumberFormat="1" applyFont="1" applyFill="1" applyBorder="1" applyAlignment="1" applyProtection="1">
      <alignment horizontal="center" vertical="center"/>
      <protection locked="0"/>
    </xf>
    <xf numFmtId="3" fontId="8" fillId="0" borderId="67" xfId="0" applyNumberFormat="1" applyFont="1" applyBorder="1" applyAlignment="1" applyProtection="1">
      <alignment horizontal="center" vertical="center"/>
      <protection locked="0"/>
    </xf>
    <xf numFmtId="166" fontId="7" fillId="24" borderId="0" xfId="1" applyNumberFormat="1" applyFont="1" applyFill="1" applyBorder="1" applyAlignment="1" applyProtection="1">
      <alignment horizontal="center"/>
      <protection locked="0"/>
    </xf>
    <xf numFmtId="166" fontId="7" fillId="20" borderId="22" xfId="1" applyNumberFormat="1" applyFont="1" applyFill="1" applyBorder="1" applyAlignment="1" applyProtection="1">
      <alignment horizontal="center" vertical="center"/>
      <protection locked="0"/>
    </xf>
    <xf numFmtId="3" fontId="36" fillId="21" borderId="22" xfId="0" applyNumberFormat="1" applyFont="1" applyFill="1" applyBorder="1" applyAlignment="1" applyProtection="1">
      <alignment horizontal="center" vertical="center"/>
      <protection locked="0"/>
    </xf>
    <xf numFmtId="0" fontId="25" fillId="21" borderId="26" xfId="0" applyFont="1" applyFill="1" applyBorder="1" applyProtection="1">
      <protection locked="0"/>
    </xf>
    <xf numFmtId="166" fontId="7" fillId="20" borderId="26" xfId="1" applyNumberFormat="1" applyFont="1" applyFill="1" applyBorder="1" applyAlignment="1" applyProtection="1">
      <alignment horizontal="center" vertical="center"/>
      <protection locked="0"/>
    </xf>
    <xf numFmtId="3" fontId="36" fillId="21" borderId="26" xfId="0" applyNumberFormat="1" applyFont="1" applyFill="1" applyBorder="1" applyAlignment="1" applyProtection="1">
      <alignment horizontal="center" vertical="center"/>
      <protection locked="0"/>
    </xf>
    <xf numFmtId="3" fontId="8" fillId="0" borderId="28" xfId="0" applyNumberFormat="1" applyFont="1" applyBorder="1" applyAlignment="1" applyProtection="1">
      <alignment horizontal="center" vertical="center"/>
      <protection locked="0"/>
    </xf>
    <xf numFmtId="3" fontId="8" fillId="24" borderId="41" xfId="0" applyNumberFormat="1" applyFont="1" applyFill="1" applyBorder="1" applyAlignment="1" applyProtection="1">
      <alignment horizontal="center" vertical="center"/>
      <protection locked="0"/>
    </xf>
    <xf numFmtId="3" fontId="35" fillId="21" borderId="20" xfId="0" applyNumberFormat="1" applyFont="1" applyFill="1" applyBorder="1" applyAlignment="1" applyProtection="1">
      <alignment horizontal="center" vertical="center"/>
      <protection locked="0"/>
    </xf>
    <xf numFmtId="167" fontId="37" fillId="21" borderId="20" xfId="0" applyNumberFormat="1" applyFont="1" applyFill="1" applyBorder="1" applyAlignment="1" applyProtection="1">
      <alignment horizontal="center" vertical="center"/>
      <protection locked="0"/>
    </xf>
    <xf numFmtId="167" fontId="37" fillId="21" borderId="28" xfId="0" applyNumberFormat="1" applyFont="1" applyFill="1" applyBorder="1" applyAlignment="1" applyProtection="1">
      <alignment horizontal="center" vertical="center"/>
      <protection locked="0"/>
    </xf>
    <xf numFmtId="3" fontId="8" fillId="20" borderId="20" xfId="0" applyNumberFormat="1" applyFont="1" applyFill="1" applyBorder="1" applyAlignment="1" applyProtection="1">
      <alignment horizontal="right" vertical="center"/>
      <protection locked="0"/>
    </xf>
    <xf numFmtId="3" fontId="8" fillId="20" borderId="20" xfId="0" applyNumberFormat="1" applyFont="1" applyFill="1" applyBorder="1" applyAlignment="1" applyProtection="1">
      <alignment horizontal="center" vertical="center"/>
      <protection locked="0"/>
    </xf>
    <xf numFmtId="3" fontId="8" fillId="20" borderId="39" xfId="0" applyNumberFormat="1" applyFont="1" applyFill="1" applyBorder="1" applyAlignment="1" applyProtection="1">
      <alignment horizontal="right" vertical="center"/>
      <protection locked="0"/>
    </xf>
    <xf numFmtId="3" fontId="8" fillId="20" borderId="39" xfId="0" applyNumberFormat="1" applyFont="1" applyFill="1" applyBorder="1" applyAlignment="1" applyProtection="1">
      <alignment horizontal="center" vertical="center"/>
      <protection locked="0"/>
    </xf>
    <xf numFmtId="3" fontId="20" fillId="14" borderId="76" xfId="0" applyNumberFormat="1" applyFont="1" applyFill="1" applyBorder="1" applyAlignment="1" applyProtection="1">
      <alignment horizontal="center"/>
      <protection locked="0"/>
    </xf>
    <xf numFmtId="3" fontId="20" fillId="14" borderId="80" xfId="0" applyNumberFormat="1" applyFont="1" applyFill="1" applyBorder="1" applyAlignment="1" applyProtection="1">
      <alignment horizontal="center"/>
      <protection locked="0"/>
    </xf>
    <xf numFmtId="3" fontId="20" fillId="14" borderId="77" xfId="0" applyNumberFormat="1" applyFont="1" applyFill="1" applyBorder="1" applyAlignment="1" applyProtection="1">
      <alignment horizontal="center"/>
      <protection locked="0"/>
    </xf>
    <xf numFmtId="3" fontId="8" fillId="24" borderId="0" xfId="0" applyNumberFormat="1" applyFont="1" applyFill="1" applyAlignment="1" applyProtection="1">
      <alignment horizontal="center"/>
      <protection locked="0"/>
    </xf>
    <xf numFmtId="3" fontId="8" fillId="0" borderId="0" xfId="0" applyNumberFormat="1" applyFont="1" applyAlignment="1" applyProtection="1">
      <alignment horizontal="center"/>
      <protection locked="0"/>
    </xf>
    <xf numFmtId="3" fontId="8" fillId="15" borderId="81" xfId="0" applyNumberFormat="1" applyFont="1" applyFill="1" applyBorder="1" applyAlignment="1" applyProtection="1">
      <alignment horizontal="center"/>
      <protection locked="0"/>
    </xf>
    <xf numFmtId="3" fontId="8" fillId="15" borderId="20" xfId="0" applyNumberFormat="1" applyFont="1" applyFill="1" applyBorder="1" applyAlignment="1" applyProtection="1">
      <alignment horizontal="center" vertical="center"/>
      <protection locked="0"/>
    </xf>
    <xf numFmtId="3" fontId="8" fillId="3" borderId="20" xfId="0" applyNumberFormat="1" applyFont="1" applyFill="1" applyBorder="1" applyAlignment="1" applyProtection="1">
      <alignment horizontal="center"/>
      <protection locked="0"/>
    </xf>
    <xf numFmtId="3" fontId="8" fillId="15" borderId="82" xfId="0" applyNumberFormat="1" applyFont="1" applyFill="1" applyBorder="1" applyAlignment="1" applyProtection="1">
      <alignment horizontal="center"/>
      <protection locked="0"/>
    </xf>
    <xf numFmtId="3" fontId="8" fillId="24" borderId="20" xfId="0" applyNumberFormat="1" applyFont="1" applyFill="1" applyBorder="1" applyAlignment="1" applyProtection="1">
      <alignment horizontal="center" vertical="center"/>
      <protection locked="0"/>
    </xf>
    <xf numFmtId="3" fontId="8" fillId="15" borderId="83" xfId="0" applyNumberFormat="1" applyFont="1" applyFill="1" applyBorder="1" applyAlignment="1" applyProtection="1">
      <alignment horizontal="center"/>
      <protection locked="0"/>
    </xf>
    <xf numFmtId="3" fontId="8" fillId="15" borderId="84" xfId="0" applyNumberFormat="1" applyFont="1" applyFill="1" applyBorder="1" applyAlignment="1" applyProtection="1">
      <alignment horizontal="center" vertical="center"/>
      <protection locked="0"/>
    </xf>
    <xf numFmtId="3" fontId="8" fillId="24" borderId="84" xfId="0" applyNumberFormat="1" applyFont="1" applyFill="1" applyBorder="1" applyAlignment="1" applyProtection="1">
      <alignment horizontal="center" vertical="center"/>
      <protection locked="0"/>
    </xf>
    <xf numFmtId="3" fontId="8" fillId="3" borderId="84" xfId="0" applyNumberFormat="1" applyFont="1" applyFill="1" applyBorder="1" applyAlignment="1" applyProtection="1">
      <alignment horizontal="center" vertical="center"/>
      <protection locked="0"/>
    </xf>
    <xf numFmtId="3" fontId="8" fillId="3" borderId="84" xfId="0" applyNumberFormat="1" applyFont="1" applyFill="1" applyBorder="1" applyAlignment="1" applyProtection="1">
      <alignment horizontal="center"/>
      <protection locked="0"/>
    </xf>
    <xf numFmtId="3" fontId="8" fillId="15" borderId="85" xfId="0" applyNumberFormat="1" applyFont="1" applyFill="1" applyBorder="1" applyAlignment="1" applyProtection="1">
      <alignment horizontal="center"/>
      <protection locked="0"/>
    </xf>
    <xf numFmtId="0" fontId="21" fillId="11" borderId="51" xfId="0" applyFont="1" applyFill="1" applyBorder="1" applyAlignment="1" applyProtection="1">
      <alignment horizontal="center"/>
      <protection locked="0"/>
    </xf>
    <xf numFmtId="0" fontId="21" fillId="11" borderId="70" xfId="0" applyFont="1" applyFill="1" applyBorder="1" applyAlignment="1" applyProtection="1">
      <alignment horizontal="center"/>
      <protection locked="0"/>
    </xf>
    <xf numFmtId="0" fontId="21" fillId="11" borderId="5" xfId="0" applyFont="1" applyFill="1" applyBorder="1" applyAlignment="1" applyProtection="1">
      <alignment horizontal="center" vertical="center"/>
      <protection locked="0"/>
    </xf>
    <xf numFmtId="0" fontId="21" fillId="11" borderId="62" xfId="0" applyFont="1" applyFill="1" applyBorder="1" applyAlignment="1" applyProtection="1">
      <alignment horizontal="center" vertical="center"/>
      <protection locked="0"/>
    </xf>
    <xf numFmtId="0" fontId="21" fillId="11" borderId="63" xfId="0" applyFont="1" applyFill="1" applyBorder="1" applyAlignment="1" applyProtection="1">
      <alignment horizontal="center" vertical="center"/>
      <protection locked="0"/>
    </xf>
    <xf numFmtId="0" fontId="21" fillId="11" borderId="64" xfId="0" applyFont="1" applyFill="1" applyBorder="1" applyAlignment="1" applyProtection="1">
      <alignment horizontal="center" vertical="center"/>
      <protection locked="0"/>
    </xf>
    <xf numFmtId="0" fontId="21" fillId="11" borderId="10" xfId="0" applyFont="1" applyFill="1" applyBorder="1" applyAlignment="1" applyProtection="1">
      <alignment horizontal="center" vertical="center"/>
      <protection locked="0"/>
    </xf>
    <xf numFmtId="0" fontId="10" fillId="3" borderId="0" xfId="0" applyFont="1" applyFill="1" applyProtection="1">
      <protection locked="0"/>
    </xf>
    <xf numFmtId="0" fontId="6" fillId="10" borderId="76" xfId="0" applyFont="1" applyFill="1" applyBorder="1" applyAlignment="1" applyProtection="1">
      <alignment horizontal="right"/>
      <protection locked="0"/>
    </xf>
    <xf numFmtId="0" fontId="6" fillId="10" borderId="77" xfId="0" applyFont="1" applyFill="1" applyBorder="1" applyAlignment="1" applyProtection="1">
      <alignment horizontal="right"/>
      <protection locked="0"/>
    </xf>
    <xf numFmtId="0" fontId="10" fillId="10" borderId="58" xfId="0" applyFont="1" applyFill="1" applyBorder="1" applyAlignment="1" applyProtection="1">
      <alignment horizontal="center" vertical="center"/>
      <protection locked="0"/>
    </xf>
    <xf numFmtId="0" fontId="10" fillId="0" borderId="58" xfId="0" applyFont="1" applyFill="1" applyBorder="1" applyAlignment="1" applyProtection="1">
      <alignment horizontal="center" vertical="center"/>
      <protection locked="0"/>
    </xf>
    <xf numFmtId="166" fontId="10" fillId="10" borderId="20" xfId="1" applyNumberFormat="1" applyFont="1" applyFill="1" applyBorder="1" applyProtection="1">
      <protection locked="0"/>
    </xf>
    <xf numFmtId="0" fontId="6" fillId="10" borderId="52" xfId="0" applyFont="1" applyFill="1" applyBorder="1" applyAlignment="1" applyProtection="1">
      <alignment horizontal="right"/>
      <protection locked="0"/>
    </xf>
    <xf numFmtId="0" fontId="6" fillId="10" borderId="53" xfId="0" applyFont="1" applyFill="1" applyBorder="1" applyAlignment="1" applyProtection="1">
      <alignment horizontal="right"/>
      <protection locked="0"/>
    </xf>
    <xf numFmtId="0" fontId="6" fillId="10" borderId="52" xfId="0" applyFont="1" applyFill="1" applyBorder="1" applyAlignment="1" applyProtection="1">
      <alignment horizontal="right"/>
      <protection locked="0"/>
    </xf>
    <xf numFmtId="0" fontId="6" fillId="10" borderId="53" xfId="0" applyFont="1" applyFill="1" applyBorder="1" applyAlignment="1" applyProtection="1">
      <alignment horizontal="right"/>
      <protection locked="0"/>
    </xf>
    <xf numFmtId="166" fontId="10" fillId="10" borderId="20" xfId="0" applyNumberFormat="1" applyFont="1" applyFill="1" applyBorder="1" applyProtection="1">
      <protection locked="0"/>
    </xf>
    <xf numFmtId="0" fontId="21" fillId="11" borderId="7" xfId="0" applyFont="1" applyFill="1" applyBorder="1" applyAlignment="1" applyProtection="1">
      <alignment vertical="center"/>
      <protection locked="0"/>
    </xf>
    <xf numFmtId="0" fontId="21" fillId="11" borderId="65" xfId="0" applyFont="1" applyFill="1" applyBorder="1" applyAlignment="1" applyProtection="1">
      <alignment vertical="center"/>
      <protection locked="0"/>
    </xf>
    <xf numFmtId="166" fontId="16" fillId="11" borderId="66" xfId="1" applyNumberFormat="1" applyFont="1" applyFill="1" applyBorder="1" applyAlignment="1" applyProtection="1">
      <alignment horizontal="right" vertical="center"/>
      <protection locked="0"/>
    </xf>
    <xf numFmtId="166" fontId="21" fillId="11" borderId="66" xfId="1" applyNumberFormat="1" applyFont="1" applyFill="1" applyBorder="1" applyProtection="1">
      <protection locked="0"/>
    </xf>
    <xf numFmtId="166" fontId="21" fillId="11" borderId="3" xfId="1" applyNumberFormat="1" applyFont="1" applyFill="1" applyBorder="1" applyProtection="1">
      <protection locked="0"/>
    </xf>
    <xf numFmtId="166" fontId="21" fillId="11" borderId="4" xfId="1" applyNumberFormat="1" applyFont="1" applyFill="1" applyBorder="1" applyProtection="1">
      <protection locked="0"/>
    </xf>
    <xf numFmtId="166" fontId="21" fillId="11" borderId="5" xfId="1" applyNumberFormat="1" applyFont="1" applyFill="1" applyBorder="1" applyProtection="1">
      <protection locked="0"/>
    </xf>
    <xf numFmtId="0" fontId="21" fillId="11" borderId="2" xfId="0" applyFont="1" applyFill="1" applyBorder="1" applyAlignment="1" applyProtection="1">
      <alignment horizontal="center" vertical="center"/>
      <protection locked="0"/>
    </xf>
    <xf numFmtId="0" fontId="21" fillId="11" borderId="4" xfId="0" applyFont="1" applyFill="1" applyBorder="1" applyAlignment="1" applyProtection="1">
      <alignment horizontal="center" vertical="center"/>
      <protection locked="0"/>
    </xf>
    <xf numFmtId="0" fontId="16" fillId="11" borderId="30" xfId="0" applyFont="1" applyFill="1" applyBorder="1" applyAlignment="1" applyProtection="1">
      <alignment horizontal="center"/>
      <protection locked="0"/>
    </xf>
    <xf numFmtId="166" fontId="16" fillId="11" borderId="38" xfId="0" applyNumberFormat="1" applyFont="1" applyFill="1" applyBorder="1" applyProtection="1">
      <protection locked="0"/>
    </xf>
    <xf numFmtId="0" fontId="21" fillId="11" borderId="74" xfId="0" applyFont="1" applyFill="1" applyBorder="1" applyAlignment="1" applyProtection="1">
      <alignment horizontal="center" vertical="center"/>
      <protection locked="0"/>
    </xf>
    <xf numFmtId="0" fontId="21" fillId="11" borderId="75" xfId="0" applyFont="1" applyFill="1" applyBorder="1" applyAlignment="1" applyProtection="1">
      <alignment horizontal="center" vertical="center"/>
      <protection locked="0"/>
    </xf>
    <xf numFmtId="0" fontId="16" fillId="11" borderId="54" xfId="0" applyFont="1" applyFill="1" applyBorder="1" applyAlignment="1" applyProtection="1">
      <alignment horizontal="center"/>
      <protection locked="0"/>
    </xf>
    <xf numFmtId="166" fontId="16" fillId="11" borderId="55" xfId="0" applyNumberFormat="1" applyFont="1" applyFill="1" applyBorder="1" applyProtection="1">
      <protection locked="0"/>
    </xf>
    <xf numFmtId="166" fontId="10" fillId="3" borderId="0" xfId="1" applyNumberFormat="1" applyFont="1" applyFill="1" applyBorder="1" applyAlignment="1" applyProtection="1">
      <alignment horizontal="center"/>
      <protection locked="0"/>
    </xf>
    <xf numFmtId="166" fontId="10" fillId="3" borderId="0" xfId="0" applyNumberFormat="1" applyFont="1" applyFill="1" applyBorder="1" applyAlignment="1" applyProtection="1">
      <alignment horizontal="center"/>
      <protection locked="0"/>
    </xf>
    <xf numFmtId="0" fontId="17" fillId="6" borderId="56" xfId="0" applyFont="1" applyFill="1" applyBorder="1" applyAlignment="1" applyProtection="1">
      <alignment horizontal="center" vertical="center" wrapText="1"/>
      <protection locked="0"/>
    </xf>
    <xf numFmtId="0" fontId="17" fillId="6" borderId="6" xfId="0" applyFont="1" applyFill="1" applyBorder="1" applyAlignment="1" applyProtection="1">
      <alignment horizontal="center" vertical="center" wrapText="1" shrinkToFit="1"/>
      <protection locked="0"/>
    </xf>
    <xf numFmtId="0" fontId="17" fillId="6" borderId="8" xfId="0" applyFont="1" applyFill="1" applyBorder="1" applyAlignment="1" applyProtection="1">
      <alignment horizontal="center" vertical="center" wrapText="1" shrinkToFit="1"/>
      <protection locked="0"/>
    </xf>
    <xf numFmtId="0" fontId="17" fillId="6" borderId="57" xfId="0" applyFont="1" applyFill="1" applyBorder="1" applyAlignment="1" applyProtection="1">
      <alignment horizontal="center" vertical="center" wrapText="1" shrinkToFit="1"/>
      <protection locked="0"/>
    </xf>
    <xf numFmtId="0" fontId="6" fillId="24" borderId="41" xfId="0" applyFont="1" applyFill="1" applyBorder="1" applyAlignment="1" applyProtection="1">
      <alignment horizontal="center" vertical="center" wrapText="1"/>
      <protection locked="0"/>
    </xf>
    <xf numFmtId="0" fontId="17" fillId="6" borderId="6" xfId="0" applyFont="1" applyFill="1" applyBorder="1" applyAlignment="1" applyProtection="1">
      <alignment horizontal="center" vertical="center" wrapText="1"/>
      <protection locked="0"/>
    </xf>
    <xf numFmtId="0" fontId="17" fillId="6" borderId="8" xfId="0" applyFont="1" applyFill="1" applyBorder="1" applyAlignment="1" applyProtection="1">
      <alignment horizontal="center" vertical="center" wrapText="1"/>
      <protection locked="0"/>
    </xf>
    <xf numFmtId="0" fontId="17" fillId="6" borderId="57" xfId="0" applyFont="1" applyFill="1" applyBorder="1" applyAlignment="1" applyProtection="1">
      <alignment horizontal="center" vertical="center" wrapText="1"/>
      <protection locked="0"/>
    </xf>
    <xf numFmtId="0" fontId="17" fillId="6" borderId="8" xfId="0" applyFont="1" applyFill="1" applyBorder="1" applyAlignment="1" applyProtection="1">
      <alignment horizontal="center" vertical="center" wrapText="1"/>
      <protection locked="0"/>
    </xf>
    <xf numFmtId="0" fontId="17" fillId="6" borderId="57" xfId="0" applyFont="1" applyFill="1" applyBorder="1" applyAlignment="1" applyProtection="1">
      <alignment horizontal="center" vertical="center" wrapText="1"/>
      <protection locked="0"/>
    </xf>
    <xf numFmtId="0" fontId="17" fillId="6" borderId="10"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0" fillId="0" borderId="30" xfId="0" applyFont="1" applyBorder="1" applyProtection="1">
      <protection locked="0"/>
    </xf>
    <xf numFmtId="0" fontId="10" fillId="0" borderId="30" xfId="0" applyFont="1" applyBorder="1" applyAlignment="1" applyProtection="1">
      <alignment horizontal="center"/>
      <protection locked="0"/>
    </xf>
    <xf numFmtId="0" fontId="10" fillId="24" borderId="0" xfId="0" applyFont="1" applyFill="1" applyBorder="1" applyProtection="1">
      <protection locked="0"/>
    </xf>
    <xf numFmtId="0" fontId="10" fillId="0" borderId="0" xfId="0" applyFont="1" applyProtection="1">
      <protection locked="0"/>
    </xf>
    <xf numFmtId="0" fontId="10" fillId="12" borderId="58" xfId="0" applyFont="1" applyFill="1" applyBorder="1" applyAlignment="1" applyProtection="1">
      <alignment horizontal="right" vertical="center" wrapText="1"/>
      <protection locked="0"/>
    </xf>
    <xf numFmtId="0" fontId="10" fillId="0" borderId="42" xfId="0" applyFont="1" applyBorder="1" applyAlignment="1" applyProtection="1">
      <alignment horizontal="center" vertical="center" wrapText="1"/>
      <protection locked="0"/>
    </xf>
    <xf numFmtId="0" fontId="10" fillId="0" borderId="43" xfId="0" applyFont="1" applyBorder="1" applyAlignment="1" applyProtection="1">
      <alignment horizontal="center"/>
      <protection locked="0"/>
    </xf>
    <xf numFmtId="0" fontId="10" fillId="4" borderId="61" xfId="0" applyFont="1" applyFill="1" applyBorder="1" applyAlignment="1" applyProtection="1">
      <alignment horizontal="center"/>
      <protection locked="0"/>
    </xf>
    <xf numFmtId="0" fontId="10" fillId="24" borderId="41" xfId="0" applyFont="1" applyFill="1" applyBorder="1" applyProtection="1">
      <protection locked="0"/>
    </xf>
    <xf numFmtId="166" fontId="10" fillId="4" borderId="42" xfId="0" applyNumberFormat="1" applyFont="1" applyFill="1" applyBorder="1" applyProtection="1">
      <protection locked="0"/>
    </xf>
    <xf numFmtId="166" fontId="10" fillId="4" borderId="43" xfId="0" applyNumberFormat="1" applyFont="1" applyFill="1" applyBorder="1" applyProtection="1">
      <protection locked="0"/>
    </xf>
    <xf numFmtId="166" fontId="10" fillId="24" borderId="41" xfId="0" applyNumberFormat="1" applyFont="1" applyFill="1" applyBorder="1" applyProtection="1">
      <protection locked="0"/>
    </xf>
    <xf numFmtId="166" fontId="10" fillId="4" borderId="43" xfId="1" applyNumberFormat="1" applyFont="1" applyFill="1" applyBorder="1" applyProtection="1">
      <protection locked="0"/>
    </xf>
    <xf numFmtId="166" fontId="10" fillId="24" borderId="41" xfId="1" applyNumberFormat="1" applyFont="1" applyFill="1" applyBorder="1" applyProtection="1">
      <protection locked="0"/>
    </xf>
    <xf numFmtId="166" fontId="10" fillId="4" borderId="46" xfId="0" applyNumberFormat="1" applyFont="1" applyFill="1" applyBorder="1" applyProtection="1">
      <protection locked="0"/>
    </xf>
    <xf numFmtId="0" fontId="10" fillId="4" borderId="10" xfId="0" applyFont="1" applyFill="1" applyBorder="1" applyAlignment="1" applyProtection="1">
      <protection locked="0"/>
    </xf>
    <xf numFmtId="0" fontId="16" fillId="6" borderId="58" xfId="0" applyFont="1" applyFill="1" applyBorder="1" applyAlignment="1" applyProtection="1">
      <alignment horizontal="right" vertical="center" wrapText="1"/>
      <protection locked="0"/>
    </xf>
    <xf numFmtId="0" fontId="16" fillId="6" borderId="2" xfId="0" applyFont="1" applyFill="1" applyBorder="1" applyAlignment="1" applyProtection="1">
      <alignment horizontal="center" vertical="center" wrapText="1"/>
      <protection locked="0"/>
    </xf>
    <xf numFmtId="0" fontId="16" fillId="6" borderId="3" xfId="0" applyFont="1" applyFill="1" applyBorder="1" applyAlignment="1" applyProtection="1">
      <alignment horizontal="center"/>
      <protection locked="0"/>
    </xf>
    <xf numFmtId="0" fontId="16" fillId="6" borderId="60" xfId="0" applyFont="1" applyFill="1" applyBorder="1" applyAlignment="1" applyProtection="1">
      <alignment horizontal="center"/>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protection locked="0"/>
    </xf>
    <xf numFmtId="0" fontId="10" fillId="4" borderId="60" xfId="0" applyFont="1" applyFill="1" applyBorder="1" applyAlignment="1" applyProtection="1">
      <alignment horizontal="center"/>
      <protection locked="0"/>
    </xf>
    <xf numFmtId="166" fontId="10" fillId="24" borderId="0" xfId="0" applyNumberFormat="1" applyFont="1" applyFill="1" applyBorder="1" applyProtection="1">
      <protection locked="0"/>
    </xf>
    <xf numFmtId="166" fontId="10" fillId="4" borderId="2" xfId="1" applyNumberFormat="1" applyFont="1" applyFill="1" applyBorder="1" applyAlignment="1" applyProtection="1">
      <alignment horizontal="center" vertical="center" wrapText="1"/>
      <protection locked="0"/>
    </xf>
    <xf numFmtId="166" fontId="10" fillId="4" borderId="3" xfId="1" applyNumberFormat="1" applyFont="1" applyFill="1" applyBorder="1" applyAlignment="1" applyProtection="1">
      <alignment horizontal="center"/>
      <protection locked="0"/>
    </xf>
    <xf numFmtId="166" fontId="10" fillId="24" borderId="0" xfId="1" applyNumberFormat="1" applyFont="1" applyFill="1" applyBorder="1" applyProtection="1">
      <protection locked="0"/>
    </xf>
    <xf numFmtId="166" fontId="10" fillId="4" borderId="5" xfId="0" applyNumberFormat="1" applyFont="1" applyFill="1" applyBorder="1" applyProtection="1">
      <protection locked="0"/>
    </xf>
    <xf numFmtId="166" fontId="10" fillId="4" borderId="17" xfId="0" applyNumberFormat="1" applyFont="1" applyFill="1" applyBorder="1" applyAlignment="1" applyProtection="1">
      <protection locked="0"/>
    </xf>
    <xf numFmtId="166" fontId="10" fillId="4" borderId="42" xfId="1" applyNumberFormat="1" applyFont="1" applyFill="1" applyBorder="1" applyProtection="1">
      <protection locked="0"/>
    </xf>
    <xf numFmtId="0" fontId="10" fillId="12" borderId="59" xfId="0" applyFont="1" applyFill="1" applyBorder="1" applyAlignment="1" applyProtection="1">
      <alignment horizontal="right" vertical="center" wrapText="1"/>
      <protection locked="0"/>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protection locked="0"/>
    </xf>
    <xf numFmtId="0" fontId="10" fillId="4" borderId="71" xfId="0" applyFont="1" applyFill="1" applyBorder="1" applyAlignment="1" applyProtection="1">
      <alignment horizontal="center"/>
      <protection locked="0"/>
    </xf>
    <xf numFmtId="166" fontId="10" fillId="4" borderId="14" xfId="0" applyNumberFormat="1" applyFont="1" applyFill="1" applyBorder="1" applyProtection="1">
      <protection locked="0"/>
    </xf>
    <xf numFmtId="166" fontId="10" fillId="4" borderId="15" xfId="0" applyNumberFormat="1" applyFont="1" applyFill="1" applyBorder="1" applyProtection="1">
      <protection locked="0"/>
    </xf>
    <xf numFmtId="166" fontId="10" fillId="4" borderId="14" xfId="1" applyNumberFormat="1" applyFont="1" applyFill="1" applyBorder="1" applyProtection="1">
      <protection locked="0"/>
    </xf>
    <xf numFmtId="166" fontId="10" fillId="4" borderId="15" xfId="1" applyNumberFormat="1" applyFont="1" applyFill="1" applyBorder="1" applyProtection="1">
      <protection locked="0"/>
    </xf>
    <xf numFmtId="166" fontId="10" fillId="4" borderId="17" xfId="0" applyNumberFormat="1" applyFont="1" applyFill="1" applyBorder="1" applyProtection="1">
      <protection locked="0"/>
    </xf>
    <xf numFmtId="0" fontId="16" fillId="6" borderId="42" xfId="0" applyFont="1" applyFill="1" applyBorder="1" applyAlignment="1" applyProtection="1">
      <alignment horizontal="center" vertical="center" wrapText="1"/>
      <protection locked="0"/>
    </xf>
    <xf numFmtId="0" fontId="16" fillId="6" borderId="43" xfId="0" applyFont="1" applyFill="1" applyBorder="1" applyAlignment="1" applyProtection="1">
      <alignment horizontal="center"/>
      <protection locked="0"/>
    </xf>
    <xf numFmtId="0" fontId="16" fillId="6" borderId="61" xfId="0" applyFont="1" applyFill="1" applyBorder="1" applyAlignment="1" applyProtection="1">
      <alignment horizontal="center"/>
      <protection locked="0"/>
    </xf>
    <xf numFmtId="0" fontId="10" fillId="4" borderId="42" xfId="0" applyFont="1" applyFill="1" applyBorder="1" applyAlignment="1" applyProtection="1">
      <alignment horizontal="center" vertical="center" wrapText="1"/>
      <protection locked="0"/>
    </xf>
    <xf numFmtId="0" fontId="10" fillId="4" borderId="43" xfId="0" applyFont="1" applyFill="1" applyBorder="1" applyAlignment="1" applyProtection="1">
      <alignment horizontal="center"/>
      <protection locked="0"/>
    </xf>
    <xf numFmtId="166" fontId="10" fillId="4" borderId="42" xfId="1" applyNumberFormat="1" applyFont="1" applyFill="1" applyBorder="1" applyAlignment="1" applyProtection="1">
      <alignment horizontal="center" vertical="center" wrapText="1"/>
      <protection locked="0"/>
    </xf>
    <xf numFmtId="166" fontId="10" fillId="4" borderId="43" xfId="1" applyNumberFormat="1" applyFont="1" applyFill="1" applyBorder="1" applyAlignment="1" applyProtection="1">
      <alignment horizontal="center"/>
      <protection locked="0"/>
    </xf>
    <xf numFmtId="0" fontId="10" fillId="24" borderId="0" xfId="0" applyFont="1" applyFill="1" applyProtection="1">
      <protection locked="0"/>
    </xf>
    <xf numFmtId="166" fontId="10" fillId="4" borderId="43" xfId="0" applyNumberFormat="1" applyFont="1" applyFill="1" applyBorder="1" applyAlignment="1" applyProtection="1">
      <alignment horizontal="center"/>
      <protection locked="0"/>
    </xf>
    <xf numFmtId="0" fontId="10" fillId="0" borderId="30" xfId="0" applyFont="1" applyBorder="1" applyAlignment="1" applyProtection="1">
      <alignment horizontal="right" vertical="center" wrapText="1"/>
      <protection locked="0"/>
    </xf>
    <xf numFmtId="0" fontId="10" fillId="0" borderId="30" xfId="0" applyFont="1" applyBorder="1" applyAlignment="1" applyProtection="1">
      <alignment horizontal="center" vertical="center" wrapText="1"/>
      <protection locked="0"/>
    </xf>
    <xf numFmtId="166" fontId="10" fillId="0" borderId="30" xfId="0" applyNumberFormat="1" applyFont="1" applyBorder="1" applyProtection="1">
      <protection locked="0"/>
    </xf>
    <xf numFmtId="166" fontId="10" fillId="0" borderId="30" xfId="1" applyNumberFormat="1" applyFont="1" applyBorder="1" applyProtection="1">
      <protection locked="0"/>
    </xf>
    <xf numFmtId="0" fontId="16" fillId="6" borderId="59" xfId="0" applyFont="1" applyFill="1" applyBorder="1" applyAlignment="1" applyProtection="1">
      <alignment horizontal="right" vertical="center" wrapText="1"/>
      <protection locked="0"/>
    </xf>
    <xf numFmtId="0" fontId="16" fillId="6" borderId="3" xfId="0" applyFont="1" applyFill="1" applyBorder="1" applyAlignment="1" applyProtection="1">
      <alignment horizontal="center" vertical="center" wrapText="1"/>
      <protection locked="0"/>
    </xf>
    <xf numFmtId="0" fontId="16" fillId="6" borderId="60" xfId="0" applyFont="1" applyFill="1" applyBorder="1" applyAlignment="1" applyProtection="1">
      <alignment horizontal="center" vertical="center" wrapText="1"/>
      <protection locked="0"/>
    </xf>
    <xf numFmtId="166" fontId="10" fillId="4" borderId="60" xfId="0" applyNumberFormat="1" applyFont="1" applyFill="1" applyBorder="1" applyProtection="1">
      <protection locked="0"/>
    </xf>
    <xf numFmtId="166" fontId="10" fillId="24" borderId="60" xfId="0" applyNumberFormat="1" applyFont="1" applyFill="1" applyBorder="1" applyProtection="1">
      <protection locked="0"/>
    </xf>
    <xf numFmtId="166" fontId="16" fillId="6" borderId="5" xfId="0" applyNumberFormat="1" applyFont="1" applyFill="1" applyBorder="1" applyProtection="1">
      <protection locked="0"/>
    </xf>
    <xf numFmtId="0" fontId="10" fillId="24" borderId="0" xfId="0" applyFont="1" applyFill="1" applyAlignment="1" applyProtection="1">
      <alignment horizontal="center"/>
      <protection locked="0"/>
    </xf>
    <xf numFmtId="166" fontId="10" fillId="24" borderId="0" xfId="1" applyNumberFormat="1" applyFont="1" applyFill="1" applyProtection="1">
      <protection locked="0"/>
    </xf>
    <xf numFmtId="0" fontId="10" fillId="4" borderId="0" xfId="0" applyFont="1" applyFill="1" applyProtection="1">
      <protection locked="0"/>
    </xf>
    <xf numFmtId="166" fontId="10" fillId="4" borderId="5" xfId="1" applyNumberFormat="1" applyFont="1" applyFill="1" applyBorder="1" applyProtection="1">
      <protection locked="0"/>
    </xf>
    <xf numFmtId="0" fontId="10" fillId="4" borderId="44" xfId="0" applyFont="1" applyFill="1" applyBorder="1" applyAlignment="1" applyProtection="1">
      <alignment horizontal="right" vertical="center" wrapText="1"/>
      <protection locked="0"/>
    </xf>
    <xf numFmtId="166" fontId="10" fillId="4" borderId="45" xfId="1" applyNumberFormat="1" applyFont="1" applyFill="1" applyBorder="1" applyAlignment="1" applyProtection="1">
      <alignment horizontal="center" vertical="center" wrapText="1"/>
      <protection locked="0"/>
    </xf>
    <xf numFmtId="0" fontId="10" fillId="4" borderId="45" xfId="0" applyFont="1" applyFill="1" applyBorder="1" applyAlignment="1" applyProtection="1">
      <alignment horizontal="center"/>
      <protection locked="0"/>
    </xf>
    <xf numFmtId="0" fontId="10" fillId="24" borderId="46" xfId="0" applyFont="1" applyFill="1" applyBorder="1" applyProtection="1">
      <protection locked="0"/>
    </xf>
    <xf numFmtId="166" fontId="10" fillId="4" borderId="7" xfId="1" applyNumberFormat="1" applyFont="1" applyFill="1" applyBorder="1" applyProtection="1">
      <protection locked="0"/>
    </xf>
    <xf numFmtId="166" fontId="10" fillId="4" borderId="30" xfId="1" applyNumberFormat="1" applyFont="1" applyFill="1" applyBorder="1" applyProtection="1">
      <protection locked="0"/>
    </xf>
    <xf numFmtId="166" fontId="10" fillId="4" borderId="30" xfId="1" applyNumberFormat="1" applyFont="1" applyFill="1" applyBorder="1" applyAlignment="1" applyProtection="1">
      <alignment horizontal="center"/>
      <protection locked="0"/>
    </xf>
    <xf numFmtId="166" fontId="10" fillId="4" borderId="38" xfId="1" applyNumberFormat="1" applyFont="1" applyFill="1" applyBorder="1" applyAlignment="1" applyProtection="1">
      <alignment horizontal="center"/>
      <protection locked="0"/>
    </xf>
    <xf numFmtId="166" fontId="10" fillId="4" borderId="7" xfId="0" applyNumberFormat="1" applyFont="1" applyFill="1" applyBorder="1" applyProtection="1">
      <protection locked="0"/>
    </xf>
    <xf numFmtId="166" fontId="10" fillId="4" borderId="38" xfId="1" applyNumberFormat="1" applyFont="1" applyFill="1" applyBorder="1" applyProtection="1">
      <protection locked="0"/>
    </xf>
    <xf numFmtId="0" fontId="10" fillId="4" borderId="47" xfId="0" applyFont="1" applyFill="1" applyBorder="1" applyAlignment="1" applyProtection="1">
      <alignment horizontal="right" vertical="center" wrapText="1"/>
      <protection locked="0"/>
    </xf>
    <xf numFmtId="166" fontId="10" fillId="4" borderId="48" xfId="1" applyNumberFormat="1" applyFont="1" applyFill="1" applyBorder="1" applyAlignment="1" applyProtection="1">
      <alignment horizontal="center" vertical="center" wrapText="1"/>
      <protection locked="0"/>
    </xf>
    <xf numFmtId="0" fontId="10" fillId="4" borderId="48" xfId="0" applyFont="1" applyFill="1" applyBorder="1" applyAlignment="1" applyProtection="1">
      <alignment horizontal="center"/>
      <protection locked="0"/>
    </xf>
    <xf numFmtId="0" fontId="10" fillId="4" borderId="49" xfId="0" applyFont="1" applyFill="1" applyBorder="1" applyAlignment="1" applyProtection="1">
      <alignment horizontal="right" vertical="center" wrapText="1"/>
      <protection locked="0"/>
    </xf>
    <xf numFmtId="0" fontId="10" fillId="4" borderId="50" xfId="0" applyFont="1" applyFill="1" applyBorder="1" applyAlignment="1" applyProtection="1">
      <alignment horizontal="center"/>
      <protection locked="0"/>
    </xf>
    <xf numFmtId="0" fontId="10" fillId="0" borderId="0" xfId="0" applyFont="1" applyAlignment="1" applyProtection="1">
      <alignment horizontal="center"/>
      <protection locked="0"/>
    </xf>
    <xf numFmtId="0" fontId="11" fillId="24" borderId="0" xfId="0" applyFont="1" applyFill="1" applyProtection="1">
      <protection locked="0"/>
    </xf>
    <xf numFmtId="0" fontId="0" fillId="24" borderId="0" xfId="0" applyFill="1" applyProtection="1">
      <protection locked="0"/>
    </xf>
    <xf numFmtId="0" fontId="16" fillId="24" borderId="0" xfId="0" applyFont="1" applyFill="1" applyProtection="1">
      <protection locked="0"/>
    </xf>
    <xf numFmtId="0" fontId="18" fillId="13" borderId="78" xfId="0" applyFont="1" applyFill="1" applyBorder="1" applyAlignment="1" applyProtection="1">
      <alignment horizont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167" fontId="3" fillId="0" borderId="5" xfId="0" applyNumberFormat="1" applyFont="1" applyBorder="1" applyAlignment="1" applyProtection="1">
      <alignment horizontal="right" vertical="center"/>
      <protection locked="0"/>
    </xf>
    <xf numFmtId="0" fontId="10" fillId="0" borderId="11" xfId="0" applyFont="1" applyBorder="1" applyAlignment="1" applyProtection="1">
      <alignment horizontal="center" vertical="center"/>
      <protection locked="0"/>
    </xf>
    <xf numFmtId="0" fontId="10" fillId="0" borderId="45" xfId="0" applyFont="1" applyBorder="1" applyAlignment="1" applyProtection="1">
      <alignment horizontal="right" vertical="center"/>
      <protection locked="0"/>
    </xf>
    <xf numFmtId="167" fontId="10" fillId="22" borderId="18" xfId="1" applyNumberFormat="1" applyFont="1" applyFill="1" applyBorder="1" applyAlignment="1" applyProtection="1">
      <alignment horizontal="right" vertical="center" shrinkToFit="1"/>
      <protection locked="0"/>
    </xf>
    <xf numFmtId="0" fontId="10" fillId="0" borderId="19" xfId="0" applyFont="1" applyBorder="1" applyAlignment="1" applyProtection="1">
      <alignment horizontal="center" vertical="center"/>
      <protection locked="0"/>
    </xf>
    <xf numFmtId="0" fontId="10" fillId="0" borderId="48" xfId="0" applyFont="1" applyBorder="1" applyAlignment="1" applyProtection="1">
      <alignment horizontal="right" vertical="center"/>
      <protection locked="0"/>
    </xf>
    <xf numFmtId="167" fontId="10" fillId="22" borderId="22" xfId="1" applyNumberFormat="1" applyFont="1" applyFill="1" applyBorder="1" applyAlignment="1" applyProtection="1">
      <alignment horizontal="right" vertical="center" shrinkToFit="1"/>
      <protection locked="0"/>
    </xf>
    <xf numFmtId="0" fontId="10" fillId="3" borderId="48" xfId="0" applyFont="1" applyFill="1" applyBorder="1" applyAlignment="1" applyProtection="1">
      <alignment horizontal="right" vertical="center"/>
      <protection locked="0"/>
    </xf>
    <xf numFmtId="167" fontId="10" fillId="3" borderId="22" xfId="1" applyNumberFormat="1" applyFont="1" applyFill="1" applyBorder="1" applyAlignment="1" applyProtection="1">
      <alignment horizontal="right" vertical="center" shrinkToFit="1"/>
      <protection locked="0"/>
    </xf>
    <xf numFmtId="0" fontId="10" fillId="24" borderId="0" xfId="0" applyFont="1" applyFill="1" applyAlignment="1" applyProtection="1">
      <alignment horizontal="right" vertical="center"/>
      <protection locked="0"/>
    </xf>
    <xf numFmtId="167" fontId="19" fillId="13" borderId="17" xfId="0" applyNumberFormat="1" applyFont="1" applyFill="1" applyBorder="1" applyAlignment="1" applyProtection="1">
      <alignment horizontal="right" vertical="center" shrinkToFit="1"/>
      <protection locked="0"/>
    </xf>
    <xf numFmtId="0" fontId="10" fillId="24" borderId="0" xfId="0" applyFont="1" applyFill="1" applyAlignment="1" applyProtection="1">
      <alignment horizontal="right"/>
      <protection locked="0"/>
    </xf>
    <xf numFmtId="0" fontId="3" fillId="0" borderId="3" xfId="0" applyFont="1" applyBorder="1" applyAlignment="1" applyProtection="1">
      <alignment horizontal="righ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0" fillId="3" borderId="12" xfId="0" applyFont="1" applyFill="1" applyBorder="1" applyAlignment="1" applyProtection="1">
      <alignment horizontal="right" vertical="center"/>
      <protection locked="0"/>
    </xf>
    <xf numFmtId="0" fontId="10" fillId="3" borderId="12" xfId="0" applyFont="1" applyFill="1" applyBorder="1" applyAlignment="1" applyProtection="1">
      <alignment horizontal="center" vertical="center"/>
      <protection locked="0"/>
    </xf>
    <xf numFmtId="166" fontId="10" fillId="3" borderId="13" xfId="1" applyNumberFormat="1" applyFont="1" applyFill="1" applyBorder="1" applyAlignment="1" applyProtection="1">
      <alignment horizontal="center" vertical="center" shrinkToFit="1"/>
      <protection locked="0"/>
    </xf>
    <xf numFmtId="0" fontId="10" fillId="0" borderId="27" xfId="0" applyFont="1" applyBorder="1" applyAlignment="1" applyProtection="1">
      <alignment horizontal="center" vertical="center"/>
      <protection locked="0"/>
    </xf>
    <xf numFmtId="0" fontId="10" fillId="3" borderId="28" xfId="0" applyFont="1" applyFill="1" applyBorder="1" applyAlignment="1" applyProtection="1">
      <alignment horizontal="right" vertical="center"/>
      <protection locked="0"/>
    </xf>
    <xf numFmtId="0" fontId="10" fillId="3" borderId="28" xfId="0" applyFont="1" applyFill="1" applyBorder="1" applyAlignment="1" applyProtection="1">
      <alignment horizontal="center" vertical="center"/>
      <protection locked="0"/>
    </xf>
    <xf numFmtId="166" fontId="10" fillId="3" borderId="29" xfId="1" applyNumberFormat="1" applyFont="1" applyFill="1" applyBorder="1" applyAlignment="1" applyProtection="1">
      <alignment horizontal="center" vertical="center" shrinkToFit="1"/>
      <protection locked="0"/>
    </xf>
    <xf numFmtId="167" fontId="10" fillId="22" borderId="35" xfId="1" applyNumberFormat="1" applyFont="1" applyFill="1" applyBorder="1" applyAlignment="1" applyProtection="1">
      <alignment horizontal="right" vertical="center" shrinkToFit="1"/>
      <protection locked="0"/>
    </xf>
    <xf numFmtId="0" fontId="10" fillId="0" borderId="58" xfId="0" applyFont="1" applyBorder="1" applyProtection="1">
      <protection locked="0"/>
    </xf>
    <xf numFmtId="166" fontId="5" fillId="0" borderId="11" xfId="0" applyNumberFormat="1" applyFont="1" applyBorder="1" applyAlignment="1" applyProtection="1">
      <alignment horizontal="center" vertical="center" shrinkToFit="1"/>
      <protection locked="0"/>
    </xf>
    <xf numFmtId="166" fontId="5" fillId="22" borderId="12" xfId="0" applyNumberFormat="1" applyFont="1" applyFill="1" applyBorder="1" applyAlignment="1" applyProtection="1">
      <alignment horizontal="center" vertical="center" shrinkToFit="1"/>
      <protection locked="0"/>
    </xf>
    <xf numFmtId="166" fontId="5" fillId="0" borderId="12" xfId="0" applyNumberFormat="1" applyFont="1" applyBorder="1" applyAlignment="1" applyProtection="1">
      <alignment horizontal="center" vertical="center" shrinkToFit="1"/>
      <protection locked="0"/>
    </xf>
    <xf numFmtId="166" fontId="5" fillId="0" borderId="13" xfId="0" applyNumberFormat="1" applyFont="1" applyBorder="1" applyAlignment="1" applyProtection="1">
      <alignment horizontal="center" vertical="center" shrinkToFit="1"/>
      <protection locked="0"/>
    </xf>
    <xf numFmtId="167" fontId="5" fillId="22" borderId="18" xfId="0" applyNumberFormat="1" applyFont="1" applyFill="1" applyBorder="1" applyAlignment="1" applyProtection="1">
      <alignment horizontal="right" vertical="center" shrinkToFit="1"/>
      <protection locked="0"/>
    </xf>
    <xf numFmtId="0" fontId="10" fillId="0" borderId="59" xfId="0" applyFont="1" applyBorder="1" applyAlignment="1" applyProtection="1">
      <alignment horizontal="left" vertical="top" readingOrder="1"/>
      <protection locked="0"/>
    </xf>
    <xf numFmtId="166" fontId="5" fillId="0" borderId="49" xfId="0" applyNumberFormat="1" applyFont="1" applyBorder="1" applyAlignment="1" applyProtection="1">
      <alignment horizontal="left" vertical="center" shrinkToFit="1"/>
      <protection locked="0"/>
    </xf>
    <xf numFmtId="166" fontId="5" fillId="0" borderId="50" xfId="0" applyNumberFormat="1" applyFont="1" applyBorder="1" applyAlignment="1" applyProtection="1">
      <alignment horizontal="left" vertical="center" shrinkToFit="1"/>
      <protection locked="0"/>
    </xf>
    <xf numFmtId="166" fontId="5" fillId="0" borderId="79" xfId="0" applyNumberFormat="1" applyFont="1" applyBorder="1" applyAlignment="1" applyProtection="1">
      <alignment horizontal="left" vertical="center" shrinkToFit="1"/>
      <protection locked="0"/>
    </xf>
    <xf numFmtId="167" fontId="19" fillId="13" borderId="26" xfId="0" applyNumberFormat="1" applyFont="1" applyFill="1" applyBorder="1" applyAlignment="1" applyProtection="1">
      <alignment horizontal="right" vertical="center" shrinkToFit="1"/>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right" vertical="center"/>
      <protection locked="0"/>
    </xf>
    <xf numFmtId="0" fontId="10" fillId="0" borderId="15" xfId="0" applyFont="1" applyBorder="1" applyAlignment="1" applyProtection="1">
      <alignment horizontal="center" vertical="center"/>
      <protection locked="0"/>
    </xf>
    <xf numFmtId="166" fontId="10" fillId="0" borderId="16" xfId="1" applyNumberFormat="1" applyFont="1" applyBorder="1" applyAlignment="1" applyProtection="1">
      <alignment horizontal="center" vertical="center" shrinkToFit="1"/>
      <protection locked="0"/>
    </xf>
    <xf numFmtId="167" fontId="10" fillId="22" borderId="17" xfId="1" applyNumberFormat="1" applyFont="1" applyFill="1" applyBorder="1" applyAlignment="1" applyProtection="1">
      <alignment horizontal="right" vertical="center" shrinkToFit="1"/>
      <protection locked="0"/>
    </xf>
    <xf numFmtId="167" fontId="19" fillId="13" borderId="5" xfId="0" applyNumberFormat="1" applyFont="1" applyFill="1" applyBorder="1" applyAlignment="1" applyProtection="1">
      <alignment horizontal="right" vertical="center"/>
      <protection locked="0"/>
    </xf>
    <xf numFmtId="0" fontId="10" fillId="0" borderId="0" xfId="0" applyFont="1" applyAlignment="1" applyProtection="1">
      <alignment horizontal="right"/>
      <protection locked="0"/>
    </xf>
    <xf numFmtId="0" fontId="10" fillId="0" borderId="12" xfId="0" applyFont="1" applyBorder="1" applyAlignment="1" applyProtection="1">
      <alignment horizontal="right" vertical="center"/>
      <protection locked="0"/>
    </xf>
    <xf numFmtId="0" fontId="10" fillId="0" borderId="12" xfId="0" applyFont="1" applyBorder="1" applyAlignment="1" applyProtection="1">
      <alignment horizontal="center" vertical="center"/>
      <protection locked="0"/>
    </xf>
    <xf numFmtId="166" fontId="10" fillId="0" borderId="13" xfId="1" applyNumberFormat="1" applyFont="1" applyBorder="1" applyAlignment="1" applyProtection="1">
      <alignment horizontal="center" vertical="center" shrinkToFit="1"/>
      <protection locked="0"/>
    </xf>
    <xf numFmtId="0" fontId="10" fillId="0" borderId="20" xfId="0" applyFont="1" applyBorder="1" applyAlignment="1" applyProtection="1">
      <alignment horizontal="right" vertical="center"/>
      <protection locked="0"/>
    </xf>
    <xf numFmtId="0" fontId="10" fillId="0" borderId="20" xfId="0" applyFont="1" applyBorder="1" applyAlignment="1" applyProtection="1">
      <alignment horizontal="center" vertical="center"/>
      <protection locked="0"/>
    </xf>
    <xf numFmtId="166" fontId="10" fillId="0" borderId="21" xfId="1" applyNumberFormat="1"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right" vertical="center"/>
      <protection locked="0"/>
    </xf>
    <xf numFmtId="0" fontId="10" fillId="0" borderId="24" xfId="0" applyFont="1" applyBorder="1" applyAlignment="1" applyProtection="1">
      <alignment horizontal="center" vertical="center"/>
      <protection locked="0"/>
    </xf>
    <xf numFmtId="166" fontId="10" fillId="0" borderId="25" xfId="1" applyNumberFormat="1" applyFont="1" applyBorder="1" applyAlignment="1" applyProtection="1">
      <alignment horizontal="center" vertical="center" shrinkToFit="1"/>
      <protection locked="0"/>
    </xf>
    <xf numFmtId="167" fontId="10" fillId="22" borderId="26" xfId="1" applyNumberFormat="1" applyFont="1" applyFill="1" applyBorder="1" applyAlignment="1" applyProtection="1">
      <alignment horizontal="right" vertical="center" shrinkToFit="1"/>
      <protection locked="0"/>
    </xf>
    <xf numFmtId="0" fontId="22" fillId="6" borderId="0" xfId="0" applyFont="1" applyFill="1" applyProtection="1">
      <protection locked="0"/>
    </xf>
    <xf numFmtId="0" fontId="23" fillId="6" borderId="0" xfId="0" applyFont="1" applyFill="1" applyProtection="1">
      <protection locked="0"/>
    </xf>
    <xf numFmtId="0" fontId="10" fillId="6" borderId="0" xfId="0" applyFont="1" applyFill="1" applyProtection="1">
      <protection locked="0"/>
    </xf>
    <xf numFmtId="0" fontId="22" fillId="6" borderId="30" xfId="0" applyFont="1" applyFill="1" applyBorder="1" applyAlignment="1" applyProtection="1">
      <alignment horizontal="right" vertical="center"/>
      <protection locked="0"/>
    </xf>
    <xf numFmtId="0" fontId="22" fillId="6" borderId="30" xfId="0" applyFont="1" applyFill="1" applyBorder="1" applyAlignment="1" applyProtection="1">
      <protection locked="0"/>
    </xf>
    <xf numFmtId="0" fontId="24" fillId="3" borderId="0" xfId="0" applyFont="1" applyFill="1" applyAlignment="1" applyProtection="1">
      <alignment horizontal="center"/>
      <protection locked="0"/>
    </xf>
    <xf numFmtId="0" fontId="3" fillId="24" borderId="0" xfId="0" applyFont="1" applyFill="1" applyProtection="1">
      <protection locked="0"/>
    </xf>
    <xf numFmtId="0" fontId="6" fillId="4" borderId="11" xfId="0" applyFont="1" applyFill="1" applyBorder="1" applyAlignment="1" applyProtection="1">
      <alignment horizontal="center"/>
      <protection locked="0"/>
    </xf>
    <xf numFmtId="0" fontId="6" fillId="4" borderId="12" xfId="0" applyFont="1" applyFill="1" applyBorder="1" applyAlignment="1" applyProtection="1">
      <alignment horizontal="center"/>
      <protection locked="0"/>
    </xf>
    <xf numFmtId="0" fontId="6" fillId="4" borderId="73" xfId="0" applyFont="1" applyFill="1" applyBorder="1" applyAlignment="1" applyProtection="1">
      <alignment horizontal="center"/>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36" xfId="0" applyFont="1" applyFill="1" applyBorder="1" applyAlignment="1" applyProtection="1">
      <alignment horizontal="center" vertical="center"/>
      <protection locked="0"/>
    </xf>
    <xf numFmtId="3" fontId="10" fillId="4" borderId="27" xfId="0" applyNumberFormat="1" applyFont="1" applyFill="1" applyBorder="1" applyAlignment="1" applyProtection="1">
      <alignment shrinkToFit="1"/>
      <protection locked="0"/>
    </xf>
    <xf numFmtId="3" fontId="10" fillId="4" borderId="28" xfId="0" applyNumberFormat="1" applyFont="1" applyFill="1" applyBorder="1" applyAlignment="1" applyProtection="1">
      <alignment shrinkToFit="1"/>
      <protection locked="0"/>
    </xf>
    <xf numFmtId="3" fontId="10" fillId="4" borderId="37" xfId="0" applyNumberFormat="1" applyFont="1" applyFill="1" applyBorder="1" applyAlignment="1" applyProtection="1">
      <alignment shrinkToFit="1"/>
      <protection locked="0"/>
    </xf>
    <xf numFmtId="0" fontId="10" fillId="0" borderId="28" xfId="0" applyFont="1" applyBorder="1" applyAlignment="1" applyProtection="1">
      <alignment horizontal="right" vertical="center"/>
      <protection locked="0"/>
    </xf>
    <xf numFmtId="0" fontId="10" fillId="0" borderId="28" xfId="0" applyFont="1" applyBorder="1" applyAlignment="1" applyProtection="1">
      <alignment horizontal="center" vertical="center"/>
      <protection locked="0"/>
    </xf>
    <xf numFmtId="166" fontId="10" fillId="0" borderId="29" xfId="1" applyNumberFormat="1" applyFont="1" applyBorder="1" applyAlignment="1" applyProtection="1">
      <alignment horizontal="center" vertical="center" shrinkToFit="1"/>
      <protection locked="0"/>
    </xf>
    <xf numFmtId="167" fontId="19" fillId="13" borderId="17" xfId="0" applyNumberFormat="1" applyFont="1" applyFill="1" applyBorder="1" applyAlignment="1" applyProtection="1">
      <alignment horizontal="right" vertical="center"/>
      <protection locked="0"/>
    </xf>
    <xf numFmtId="3" fontId="10" fillId="4" borderId="7" xfId="0" applyNumberFormat="1" applyFont="1" applyFill="1" applyBorder="1" applyProtection="1">
      <protection locked="0"/>
    </xf>
    <xf numFmtId="3" fontId="10" fillId="4" borderId="30" xfId="0" applyNumberFormat="1" applyFont="1" applyFill="1" applyBorder="1" applyProtection="1">
      <protection locked="0"/>
    </xf>
    <xf numFmtId="3" fontId="10" fillId="4" borderId="38" xfId="0" applyNumberFormat="1" applyFont="1" applyFill="1" applyBorder="1" applyProtection="1">
      <protection locked="0"/>
    </xf>
    <xf numFmtId="0" fontId="10" fillId="4" borderId="7" xfId="0" applyFont="1" applyFill="1" applyBorder="1" applyProtection="1">
      <protection locked="0"/>
    </xf>
    <xf numFmtId="0" fontId="10" fillId="4" borderId="30" xfId="0" applyFont="1" applyFill="1" applyBorder="1" applyProtection="1">
      <protection locked="0"/>
    </xf>
    <xf numFmtId="0" fontId="22" fillId="6" borderId="30" xfId="0" applyFont="1" applyFill="1" applyBorder="1" applyAlignment="1" applyProtection="1">
      <alignment horizontal="right"/>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167" fontId="3" fillId="0" borderId="5" xfId="0" applyNumberFormat="1" applyFont="1" applyBorder="1" applyAlignment="1" applyProtection="1">
      <alignment horizontal="right" vertical="center" shrinkToFit="1"/>
      <protection locked="0"/>
    </xf>
    <xf numFmtId="0" fontId="10" fillId="3" borderId="19" xfId="0" applyFont="1" applyFill="1" applyBorder="1" applyAlignment="1" applyProtection="1">
      <alignment horizontal="center" vertical="center"/>
      <protection locked="0"/>
    </xf>
    <xf numFmtId="0" fontId="10" fillId="3" borderId="21" xfId="0" applyFont="1" applyFill="1" applyBorder="1" applyAlignment="1" applyProtection="1">
      <alignment horizontal="right" vertical="center"/>
      <protection locked="0"/>
    </xf>
    <xf numFmtId="0" fontId="10" fillId="3" borderId="31" xfId="0" applyFont="1" applyFill="1" applyBorder="1" applyAlignment="1" applyProtection="1">
      <alignment horizontal="right" vertical="center"/>
      <protection locked="0"/>
    </xf>
    <xf numFmtId="9" fontId="10" fillId="22" borderId="22" xfId="3" applyFont="1" applyFill="1" applyBorder="1" applyAlignment="1" applyProtection="1">
      <alignment horizontal="center" vertical="center" shrinkToFit="1"/>
      <protection locked="0"/>
    </xf>
    <xf numFmtId="0" fontId="10" fillId="3" borderId="29" xfId="0" applyFont="1" applyFill="1" applyBorder="1" applyAlignment="1" applyProtection="1">
      <alignment horizontal="center" vertical="center"/>
      <protection locked="0"/>
    </xf>
    <xf numFmtId="167" fontId="10" fillId="3" borderId="35" xfId="1" applyNumberFormat="1" applyFont="1" applyFill="1" applyBorder="1" applyAlignment="1" applyProtection="1">
      <alignment horizontal="right" vertical="center" shrinkToFit="1"/>
      <protection locked="0"/>
    </xf>
    <xf numFmtId="0" fontId="10" fillId="0" borderId="21" xfId="0" applyFont="1" applyBorder="1" applyAlignment="1" applyProtection="1">
      <alignment horizontal="right" vertical="center"/>
      <protection locked="0"/>
    </xf>
    <xf numFmtId="0" fontId="10" fillId="0" borderId="31" xfId="0" applyFont="1" applyBorder="1" applyAlignment="1" applyProtection="1">
      <alignment horizontal="right" vertical="center"/>
      <protection locked="0"/>
    </xf>
    <xf numFmtId="0" fontId="10" fillId="0" borderId="21" xfId="0" applyFont="1" applyBorder="1" applyAlignment="1" applyProtection="1">
      <alignment horizontal="center" vertical="center"/>
      <protection locked="0"/>
    </xf>
    <xf numFmtId="167" fontId="10" fillId="0" borderId="22" xfId="1" applyNumberFormat="1" applyFont="1" applyBorder="1" applyAlignment="1" applyProtection="1">
      <alignment horizontal="right" vertical="center" shrinkToFit="1"/>
      <protection locked="0"/>
    </xf>
    <xf numFmtId="170" fontId="10" fillId="22" borderId="22" xfId="3" applyNumberFormat="1" applyFont="1" applyFill="1" applyBorder="1" applyAlignment="1" applyProtection="1">
      <alignment horizontal="center" vertical="center" shrinkToFit="1"/>
      <protection locked="0"/>
    </xf>
    <xf numFmtId="0" fontId="10" fillId="0" borderId="21" xfId="0" applyFont="1" applyBorder="1" applyAlignment="1" applyProtection="1">
      <alignment horizontal="right" vertical="center"/>
      <protection locked="0"/>
    </xf>
    <xf numFmtId="0" fontId="10" fillId="0" borderId="31" xfId="0" applyFont="1" applyBorder="1" applyAlignment="1" applyProtection="1">
      <alignment horizontal="right" vertical="center"/>
      <protection locked="0"/>
    </xf>
    <xf numFmtId="0" fontId="10" fillId="0" borderId="32"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10" fillId="0" borderId="32" xfId="0" applyFont="1" applyBorder="1" applyAlignment="1" applyProtection="1">
      <alignment horizontal="center" vertical="center"/>
      <protection locked="0"/>
    </xf>
    <xf numFmtId="167" fontId="10" fillId="0" borderId="34" xfId="1" applyNumberFormat="1" applyFont="1" applyBorder="1" applyAlignment="1" applyProtection="1">
      <alignment horizontal="right" vertical="center" shrinkToFit="1"/>
      <protection locked="0"/>
    </xf>
    <xf numFmtId="0" fontId="10" fillId="0" borderId="16" xfId="0" applyFont="1" applyBorder="1" applyAlignment="1" applyProtection="1">
      <alignment horizontal="right" vertical="center"/>
      <protection locked="0"/>
    </xf>
    <xf numFmtId="0" fontId="10" fillId="0" borderId="72" xfId="0" applyFont="1" applyBorder="1" applyAlignment="1" applyProtection="1">
      <alignment horizontal="right" vertical="center"/>
      <protection locked="0"/>
    </xf>
    <xf numFmtId="9" fontId="10" fillId="22" borderId="17" xfId="3" applyFont="1" applyFill="1" applyBorder="1" applyAlignment="1" applyProtection="1">
      <alignment horizontal="center" vertical="center" shrinkToFit="1"/>
      <protection locked="0"/>
    </xf>
    <xf numFmtId="0" fontId="10" fillId="0" borderId="16" xfId="0" applyFont="1" applyBorder="1" applyAlignment="1" applyProtection="1">
      <alignment horizontal="center" vertical="center"/>
      <protection locked="0"/>
    </xf>
    <xf numFmtId="167" fontId="10" fillId="0" borderId="17" xfId="1" applyNumberFormat="1" applyFont="1" applyBorder="1" applyAlignment="1" applyProtection="1">
      <alignment horizontal="right" vertical="center" shrinkToFit="1"/>
      <protection locked="0"/>
    </xf>
    <xf numFmtId="3" fontId="10" fillId="4" borderId="39" xfId="0" applyNumberFormat="1" applyFont="1" applyFill="1" applyBorder="1" applyAlignment="1" applyProtection="1">
      <alignment shrinkToFit="1"/>
      <protection locked="0"/>
    </xf>
    <xf numFmtId="3" fontId="10" fillId="4" borderId="40" xfId="0" applyNumberFormat="1" applyFont="1" applyFill="1" applyBorder="1" applyAlignment="1" applyProtection="1">
      <alignment shrinkToFit="1"/>
      <protection locked="0"/>
    </xf>
    <xf numFmtId="166" fontId="5" fillId="24" borderId="0" xfId="0" applyNumberFormat="1" applyFont="1" applyFill="1" applyBorder="1" applyAlignment="1" applyProtection="1">
      <alignment horizontal="center" vertical="center" shrinkToFit="1"/>
      <protection locked="0"/>
    </xf>
    <xf numFmtId="3" fontId="10" fillId="4" borderId="7" xfId="0" applyNumberFormat="1" applyFont="1" applyFill="1" applyBorder="1" applyAlignment="1" applyProtection="1">
      <alignment shrinkToFit="1"/>
      <protection locked="0"/>
    </xf>
    <xf numFmtId="3" fontId="10" fillId="4" borderId="5" xfId="0" applyNumberFormat="1" applyFont="1" applyFill="1" applyBorder="1" applyAlignment="1" applyProtection="1">
      <alignment shrinkToFit="1"/>
      <protection locked="0"/>
    </xf>
    <xf numFmtId="9" fontId="10" fillId="24" borderId="0" xfId="3" applyFont="1" applyFill="1" applyBorder="1" applyAlignment="1" applyProtection="1">
      <alignment horizontal="center" vertical="center" shrinkToFit="1"/>
      <protection locked="0"/>
    </xf>
    <xf numFmtId="0" fontId="5" fillId="24" borderId="0" xfId="0" applyFont="1" applyFill="1" applyBorder="1" applyProtection="1">
      <protection locked="0"/>
    </xf>
    <xf numFmtId="166" fontId="5" fillId="24" borderId="0" xfId="0" applyNumberFormat="1" applyFont="1" applyFill="1" applyBorder="1" applyAlignment="1" applyProtection="1">
      <alignment shrinkToFit="1"/>
      <protection locked="0"/>
    </xf>
    <xf numFmtId="0" fontId="6" fillId="24" borderId="0" xfId="0" applyFont="1" applyFill="1" applyAlignment="1" applyProtection="1">
      <alignment horizontal="center" vertical="top" wrapText="1"/>
      <protection locked="0"/>
    </xf>
    <xf numFmtId="0" fontId="3" fillId="4" borderId="0" xfId="0" applyFont="1" applyFill="1" applyProtection="1">
      <protection locked="0"/>
    </xf>
    <xf numFmtId="0" fontId="3" fillId="0" borderId="8" xfId="0" applyFont="1" applyBorder="1" applyAlignment="1" applyProtection="1">
      <alignment horizontal="righ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67" fontId="3" fillId="0" borderId="10" xfId="0" applyNumberFormat="1" applyFont="1" applyBorder="1" applyAlignment="1" applyProtection="1">
      <alignment horizontal="right" vertical="center"/>
      <protection locked="0"/>
    </xf>
    <xf numFmtId="3" fontId="10" fillId="4" borderId="30" xfId="0" applyNumberFormat="1" applyFont="1" applyFill="1" applyBorder="1" applyAlignment="1" applyProtection="1">
      <alignment shrinkToFit="1"/>
      <protection locked="0"/>
    </xf>
    <xf numFmtId="0" fontId="22" fillId="6" borderId="0" xfId="0" applyFont="1" applyFill="1" applyAlignment="1" applyProtection="1">
      <alignment horizontal="center"/>
      <protection locked="0"/>
    </xf>
    <xf numFmtId="0" fontId="10" fillId="0" borderId="24" xfId="0" applyFont="1" applyBorder="1" applyAlignment="1" applyProtection="1">
      <alignment horizontal="right" vertical="center"/>
      <protection locked="0"/>
    </xf>
    <xf numFmtId="0" fontId="10" fillId="0" borderId="25" xfId="0" applyFont="1" applyBorder="1" applyAlignment="1" applyProtection="1">
      <alignment horizontal="right" vertical="center"/>
      <protection locked="0"/>
    </xf>
    <xf numFmtId="167" fontId="10" fillId="0" borderId="26" xfId="1" applyNumberFormat="1" applyFont="1" applyBorder="1" applyAlignment="1" applyProtection="1">
      <alignment horizontal="right" vertical="center" shrinkToFit="1"/>
      <protection locked="0"/>
    </xf>
    <xf numFmtId="3" fontId="10" fillId="24" borderId="0" xfId="0" applyNumberFormat="1" applyFont="1" applyFill="1" applyBorder="1" applyAlignment="1" applyProtection="1">
      <alignment shrinkToFit="1"/>
      <protection locked="0"/>
    </xf>
    <xf numFmtId="167" fontId="10" fillId="0" borderId="18" xfId="1" applyNumberFormat="1" applyFont="1" applyBorder="1" applyAlignment="1" applyProtection="1">
      <alignment horizontal="right" vertical="center" shrinkToFit="1"/>
      <protection locked="0"/>
    </xf>
    <xf numFmtId="167" fontId="19" fillId="13" borderId="5" xfId="0" applyNumberFormat="1" applyFont="1" applyFill="1" applyBorder="1" applyAlignment="1" applyProtection="1">
      <alignment horizontal="right" vertical="center" shrinkToFit="1"/>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right" vertical="center"/>
      <protection locked="0"/>
    </xf>
    <xf numFmtId="0" fontId="10" fillId="0" borderId="30" xfId="0" applyFont="1" applyBorder="1" applyAlignment="1" applyProtection="1">
      <alignment horizontal="right" vertical="center"/>
      <protection locked="0"/>
    </xf>
    <xf numFmtId="167" fontId="10" fillId="0" borderId="5" xfId="1" applyNumberFormat="1" applyFont="1" applyBorder="1" applyAlignment="1" applyProtection="1">
      <alignment horizontal="right" vertical="center" shrinkToFit="1"/>
      <protection locked="0"/>
    </xf>
    <xf numFmtId="166" fontId="10" fillId="24" borderId="0" xfId="1" applyNumberFormat="1" applyFont="1" applyFill="1" applyBorder="1" applyAlignment="1" applyProtection="1">
      <alignment horizontal="center"/>
      <protection locked="0"/>
    </xf>
    <xf numFmtId="0" fontId="10" fillId="0" borderId="0" xfId="0" applyFont="1" applyAlignment="1" applyProtection="1">
      <alignment horizontal="right" vertical="center"/>
      <protection locked="0"/>
    </xf>
    <xf numFmtId="166" fontId="5" fillId="0" borderId="0" xfId="0" applyNumberFormat="1" applyFont="1" applyBorder="1" applyAlignment="1" applyProtection="1">
      <alignment horizontal="center" vertical="center" shrinkToFit="1"/>
      <protection locked="0"/>
    </xf>
    <xf numFmtId="0" fontId="10" fillId="4" borderId="0" xfId="0" applyFont="1" applyFill="1" applyBorder="1" applyProtection="1">
      <protection locked="0"/>
    </xf>
    <xf numFmtId="0" fontId="6" fillId="4" borderId="0" xfId="0" applyFont="1" applyFill="1" applyBorder="1" applyAlignment="1" applyProtection="1">
      <alignment horizontal="center"/>
      <protection locked="0"/>
    </xf>
    <xf numFmtId="0" fontId="6" fillId="4" borderId="0" xfId="0" applyFont="1" applyFill="1" applyBorder="1" applyAlignment="1" applyProtection="1">
      <alignment horizontal="center" vertical="center"/>
      <protection locked="0"/>
    </xf>
    <xf numFmtId="3" fontId="10" fillId="4" borderId="0" xfId="0" applyNumberFormat="1" applyFont="1" applyFill="1" applyBorder="1" applyAlignment="1" applyProtection="1">
      <alignment shrinkToFit="1"/>
      <protection locked="0"/>
    </xf>
    <xf numFmtId="0" fontId="23" fillId="6" borderId="7" xfId="0" applyFont="1" applyFill="1" applyBorder="1" applyAlignment="1" applyProtection="1">
      <alignment horizontal="right"/>
      <protection locked="0"/>
    </xf>
    <xf numFmtId="0" fontId="23" fillId="6" borderId="30" xfId="0" applyFont="1" applyFill="1" applyBorder="1" applyAlignment="1" applyProtection="1">
      <alignment horizontal="right"/>
      <protection locked="0"/>
    </xf>
    <xf numFmtId="0" fontId="29" fillId="3" borderId="30" xfId="0" applyFont="1" applyFill="1" applyBorder="1" applyAlignment="1" applyProtection="1">
      <alignment horizontal="left"/>
      <protection locked="0"/>
    </xf>
    <xf numFmtId="0" fontId="26" fillId="6" borderId="38" xfId="0" applyFont="1" applyFill="1" applyBorder="1" applyAlignment="1" applyProtection="1">
      <alignment horizontal="right" vertical="center"/>
      <protection locked="0"/>
    </xf>
    <xf numFmtId="3" fontId="8" fillId="0" borderId="0"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39" fillId="25" borderId="0" xfId="0" applyFont="1" applyFill="1" applyAlignment="1" applyProtection="1">
      <alignment horizontal="center" vertical="center"/>
    </xf>
    <xf numFmtId="0" fontId="40" fillId="25" borderId="0" xfId="2" applyFont="1" applyFill="1" applyAlignment="1" applyProtection="1">
      <alignment horizontal="center" vertical="center" shrinkToFit="1"/>
    </xf>
    <xf numFmtId="0" fontId="40" fillId="25" borderId="0" xfId="0" applyFont="1" applyFill="1" applyAlignment="1" applyProtection="1">
      <alignment horizontal="center" vertical="center" shrinkToFit="1"/>
    </xf>
    <xf numFmtId="3" fontId="39" fillId="25" borderId="86" xfId="0" applyNumberFormat="1" applyFont="1" applyFill="1" applyBorder="1" applyAlignment="1" applyProtection="1">
      <alignment horizontal="center" vertical="center"/>
    </xf>
    <xf numFmtId="0" fontId="6" fillId="25" borderId="0" xfId="0" applyFont="1" applyFill="1" applyAlignment="1" applyProtection="1">
      <alignment horizontal="center" vertical="center"/>
    </xf>
    <xf numFmtId="0" fontId="41" fillId="25" borderId="0" xfId="0" applyFont="1" applyFill="1" applyAlignment="1" applyProtection="1">
      <alignment horizontal="center" vertical="center" shrinkToFit="1"/>
    </xf>
    <xf numFmtId="0" fontId="41" fillId="25" borderId="78" xfId="0" applyFont="1" applyFill="1" applyBorder="1" applyAlignment="1" applyProtection="1">
      <alignment horizontal="center" vertical="center" shrinkToFit="1"/>
    </xf>
    <xf numFmtId="3" fontId="40" fillId="25" borderId="54" xfId="0" applyNumberFormat="1" applyFont="1" applyFill="1" applyBorder="1" applyAlignment="1" applyProtection="1">
      <alignment horizontal="center" vertical="center" shrinkToFit="1"/>
    </xf>
    <xf numFmtId="3" fontId="39" fillId="25" borderId="54" xfId="0" applyNumberFormat="1" applyFont="1" applyFill="1" applyBorder="1" applyAlignment="1" applyProtection="1">
      <alignment horizontal="center" vertical="center"/>
    </xf>
    <xf numFmtId="3" fontId="40" fillId="25" borderId="78" xfId="0" applyNumberFormat="1" applyFont="1" applyFill="1" applyBorder="1" applyAlignment="1" applyProtection="1">
      <alignment horizontal="center" vertical="center" shrinkToFit="1"/>
    </xf>
    <xf numFmtId="0" fontId="40" fillId="25" borderId="0" xfId="0" applyFont="1" applyFill="1" applyAlignment="1" applyProtection="1">
      <alignment horizontal="center" vertical="center" shrinkToFi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40434486347511"/>
          <c:y val="4.7358918486236495E-2"/>
          <c:w val="0.66620822341096786"/>
          <c:h val="0.82695957664428332"/>
        </c:manualLayout>
      </c:layout>
      <c:lineChart>
        <c:grouping val="standard"/>
        <c:varyColors val="0"/>
        <c:ser>
          <c:idx val="0"/>
          <c:order val="0"/>
          <c:tx>
            <c:v>فروش</c:v>
          </c:tx>
          <c:spPr>
            <a:ln w="12700">
              <a:solidFill>
                <a:srgbClr val="000080"/>
              </a:solidFill>
              <a:prstDash val="solid"/>
            </a:ln>
          </c:spPr>
          <c:marker>
            <c:symbol val="none"/>
          </c:marker>
          <c:val>
            <c:numRef>
              <c:f>'صورت سود و زیان پیش بینی شده'!$B$4:$K$4</c:f>
              <c:numCache>
                <c:formatCode>#,##0_ ;[Red]\-#,##0\ </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E22-4F49-B058-CC04983DE0D8}"/>
            </c:ext>
          </c:extLst>
        </c:ser>
        <c:ser>
          <c:idx val="1"/>
          <c:order val="1"/>
          <c:tx>
            <c:v>سود خالص</c:v>
          </c:tx>
          <c:spPr>
            <a:ln w="12700">
              <a:solidFill>
                <a:srgbClr val="FF00FF"/>
              </a:solidFill>
              <a:prstDash val="solid"/>
            </a:ln>
          </c:spPr>
          <c:marker>
            <c:symbol val="none"/>
          </c:marker>
          <c:val>
            <c:numRef>
              <c:f>'صورت سود و زیان پیش بینی شده'!$B$31:$K$31</c:f>
              <c:numCache>
                <c:formatCode>#,##0_ ;[Red]\-#,##0\ </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2E22-4F49-B058-CC04983DE0D8}"/>
            </c:ext>
          </c:extLst>
        </c:ser>
        <c:dLbls>
          <c:showLegendKey val="0"/>
          <c:showVal val="0"/>
          <c:showCatName val="0"/>
          <c:showSerName val="0"/>
          <c:showPercent val="0"/>
          <c:showBubbleSize val="0"/>
        </c:dLbls>
        <c:smooth val="0"/>
        <c:axId val="245243752"/>
        <c:axId val="1"/>
      </c:lineChart>
      <c:catAx>
        <c:axId val="245243752"/>
        <c:scaling>
          <c:orientation val="minMax"/>
        </c:scaling>
        <c:delete val="0"/>
        <c:axPos val="b"/>
        <c:title>
          <c:tx>
            <c:rich>
              <a:bodyPr/>
              <a:lstStyle/>
              <a:p>
                <a:pPr>
                  <a:defRPr sz="1300" b="1" i="0" u="none" strike="noStrike" baseline="0">
                    <a:solidFill>
                      <a:srgbClr val="000000"/>
                    </a:solidFill>
                    <a:latin typeface="Arial"/>
                    <a:ea typeface="Arial"/>
                    <a:cs typeface="B Nazanin" pitchFamily="2" charset="-78"/>
                  </a:defRPr>
                </a:pPr>
                <a:r>
                  <a:rPr lang="fa-IR" sz="1300" b="1">
                    <a:cs typeface="B Nazanin" pitchFamily="2" charset="-78"/>
                  </a:rPr>
                  <a:t>سال</a:t>
                </a:r>
              </a:p>
            </c:rich>
          </c:tx>
          <c:layout>
            <c:manualLayout>
              <c:xMode val="edge"/>
              <c:yMode val="edge"/>
              <c:x val="0.44771147300949399"/>
              <c:y val="0.93078496335499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B Nazanin" pitchFamily="2" charset="-78"/>
                  </a:defRPr>
                </a:pPr>
                <a:r>
                  <a:rPr lang="fa-IR" sz="1300">
                    <a:cs typeface="B Nazanin" pitchFamily="2" charset="-78"/>
                  </a:rPr>
                  <a:t>هزینه|درآمد</a:t>
                </a:r>
              </a:p>
            </c:rich>
          </c:tx>
          <c:layout>
            <c:manualLayout>
              <c:xMode val="edge"/>
              <c:yMode val="edge"/>
              <c:x val="2.95749121864218E-2"/>
              <c:y val="0.41165832413024872"/>
            </c:manualLayout>
          </c:layout>
          <c:overlay val="0"/>
          <c:spPr>
            <a:noFill/>
            <a:ln w="25400">
              <a:noFill/>
            </a:ln>
          </c:spPr>
        </c:title>
        <c:numFmt formatCode="#,##0_ ;[Red]\-#,##0\ "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5243752"/>
        <c:crosses val="autoZero"/>
        <c:crossBetween val="between"/>
        <c:majorUnit val="2000000000"/>
      </c:valAx>
      <c:spPr>
        <a:solidFill>
          <a:srgbClr val="C0C0C0"/>
        </a:solidFill>
        <a:ln w="12700">
          <a:solidFill>
            <a:srgbClr val="808080"/>
          </a:solidFill>
          <a:prstDash val="solid"/>
        </a:ln>
      </c:spPr>
    </c:plotArea>
    <c:legend>
      <c:legendPos val="r"/>
      <c:layout>
        <c:manualLayout>
          <c:xMode val="edge"/>
          <c:yMode val="edge"/>
          <c:x val="0.82994532582536973"/>
          <c:y val="0.42258728587888261"/>
          <c:w val="0.15526819162441485"/>
          <c:h val="7.8324417098135979E-2"/>
        </c:manualLayout>
      </c:layout>
      <c:overlay val="0"/>
      <c:spPr>
        <a:solidFill>
          <a:srgbClr val="FFFFFF"/>
        </a:solidFill>
        <a:ln w="3175">
          <a:solidFill>
            <a:srgbClr val="000000"/>
          </a:solidFill>
          <a:prstDash val="solid"/>
        </a:ln>
      </c:spPr>
      <c:txPr>
        <a:bodyPr/>
        <a:lstStyle/>
        <a:p>
          <a:pPr>
            <a:defRPr sz="1300" b="1" i="0" u="none" strike="noStrike" baseline="0">
              <a:solidFill>
                <a:srgbClr val="000000"/>
              </a:solidFill>
              <a:latin typeface="Arial"/>
              <a:ea typeface="Arial"/>
              <a:cs typeface="B Nazanin" pitchFamily="2" charset="-78"/>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21</xdr:col>
      <xdr:colOff>76200</xdr:colOff>
      <xdr:row>32</xdr:row>
      <xdr:rowOff>47625</xdr:rowOff>
    </xdr:to>
    <xdr:graphicFrame macro="">
      <xdr:nvGraphicFramePr>
        <xdr:cNvPr id="4263" name="Chart 8">
          <a:extLst>
            <a:ext uri="{FF2B5EF4-FFF2-40B4-BE49-F238E27FC236}">
              <a16:creationId xmlns:a16="http://schemas.microsoft.com/office/drawing/2014/main" id="{00000000-0008-0000-0800-0000A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excelengineer.ir/"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8"/>
  <sheetViews>
    <sheetView showGridLines="0" rightToLeft="1" tabSelected="1" zoomScaleNormal="100" workbookViewId="0">
      <selection activeCell="E17" sqref="E17"/>
    </sheetView>
  </sheetViews>
  <sheetFormatPr defaultRowHeight="15.75" zeroHeight="1" x14ac:dyDescent="0.4"/>
  <cols>
    <col min="1" max="1" width="41.7109375" style="1" customWidth="1"/>
    <col min="2" max="2" width="23.5703125" style="15" customWidth="1"/>
    <col min="3" max="3" width="9.140625" style="1"/>
    <col min="4" max="4" width="26.85546875" style="1" customWidth="1"/>
    <col min="5" max="5" width="22.7109375" style="1" customWidth="1"/>
    <col min="6" max="6" width="22.7109375" style="1" hidden="1" customWidth="1"/>
    <col min="7" max="256" width="9.140625" style="1" hidden="1" customWidth="1"/>
    <col min="257" max="16384" width="9.140625" style="1"/>
  </cols>
  <sheetData>
    <row r="1" spans="1:5" s="33" customFormat="1" ht="25.5" customHeight="1" thickBot="1" x14ac:dyDescent="0.25">
      <c r="A1" s="471" t="s">
        <v>206</v>
      </c>
      <c r="B1" s="472" t="s">
        <v>205</v>
      </c>
    </row>
    <row r="2" spans="1:5" ht="21.75" x14ac:dyDescent="0.4">
      <c r="A2" s="2" t="s">
        <v>0</v>
      </c>
      <c r="B2" s="2" t="s">
        <v>1</v>
      </c>
      <c r="C2" s="3"/>
      <c r="D2" s="3"/>
      <c r="E2" s="3"/>
    </row>
    <row r="3" spans="1:5" ht="24" x14ac:dyDescent="0.4">
      <c r="A3" s="4" t="s">
        <v>2</v>
      </c>
      <c r="B3" s="5">
        <f>'سرمايه گذاري ثابت و استهلاک آن'!F6</f>
        <v>0</v>
      </c>
      <c r="C3" s="3"/>
      <c r="D3" s="3"/>
      <c r="E3" s="3"/>
    </row>
    <row r="4" spans="1:5" ht="24" x14ac:dyDescent="0.4">
      <c r="A4" s="4" t="s">
        <v>3</v>
      </c>
      <c r="B4" s="5">
        <f>'سرمايه گذاري ثابت و استهلاک آن'!F14</f>
        <v>0</v>
      </c>
      <c r="C4" s="3"/>
      <c r="D4" s="3"/>
      <c r="E4" s="3"/>
    </row>
    <row r="5" spans="1:5" ht="24" x14ac:dyDescent="0.4">
      <c r="A5" s="4" t="s">
        <v>4</v>
      </c>
      <c r="B5" s="5">
        <f>'سرمايه گذاري ثابت و استهلاک آن'!F23</f>
        <v>0</v>
      </c>
      <c r="C5" s="3"/>
      <c r="D5" s="3"/>
      <c r="E5" s="3"/>
    </row>
    <row r="6" spans="1:5" ht="24" x14ac:dyDescent="0.4">
      <c r="A6" s="4" t="s">
        <v>5</v>
      </c>
      <c r="B6" s="5">
        <f>'سرمايه گذاري ثابت و استهلاک آن'!F37</f>
        <v>0</v>
      </c>
      <c r="C6" s="3"/>
      <c r="E6" s="3"/>
    </row>
    <row r="7" spans="1:5" ht="24" x14ac:dyDescent="0.4">
      <c r="A7" s="4" t="s">
        <v>7</v>
      </c>
      <c r="B7" s="5">
        <f>'سرمايه گذاري ثابت و استهلاک آن'!F48</f>
        <v>0</v>
      </c>
      <c r="C7" s="3"/>
      <c r="D7" s="6"/>
      <c r="E7" s="3"/>
    </row>
    <row r="8" spans="1:5" ht="24" x14ac:dyDescent="0.4">
      <c r="A8" s="4" t="s">
        <v>8</v>
      </c>
      <c r="B8" s="5">
        <f>'سرمايه گذاري ثابت و استهلاک آن'!F54</f>
        <v>0</v>
      </c>
      <c r="C8" s="3"/>
      <c r="D8" s="7"/>
      <c r="E8" s="3"/>
    </row>
    <row r="9" spans="1:5" ht="24" x14ac:dyDescent="0.4">
      <c r="A9" s="4" t="s">
        <v>9</v>
      </c>
      <c r="B9" s="5">
        <f>'سرمايه گذاري ثابت و استهلاک آن'!F60</f>
        <v>0</v>
      </c>
      <c r="C9" s="3"/>
      <c r="D9" s="3"/>
      <c r="E9" s="3"/>
    </row>
    <row r="10" spans="1:5" ht="24" x14ac:dyDescent="0.4">
      <c r="A10" s="4" t="s">
        <v>24</v>
      </c>
      <c r="B10" s="5">
        <f>'سرمايه گذاري ثابت و استهلاک آن'!F66</f>
        <v>0</v>
      </c>
      <c r="C10" s="3"/>
      <c r="D10" s="3"/>
      <c r="E10" s="3"/>
    </row>
    <row r="11" spans="1:5" ht="24" x14ac:dyDescent="0.4">
      <c r="A11" s="4" t="s">
        <v>88</v>
      </c>
      <c r="B11" s="5">
        <f>SUM(B3:B10)</f>
        <v>0</v>
      </c>
      <c r="C11" s="3"/>
      <c r="D11" s="3"/>
      <c r="E11" s="3"/>
    </row>
    <row r="12" spans="1:5" ht="24.75" thickBot="1" x14ac:dyDescent="0.45">
      <c r="A12" s="8" t="s">
        <v>87</v>
      </c>
      <c r="B12" s="9">
        <f>IFERROR('سرمایه درگردش'!F10,0)</f>
        <v>0</v>
      </c>
      <c r="C12" s="3"/>
      <c r="D12" s="3"/>
      <c r="E12" s="3"/>
    </row>
    <row r="13" spans="1:5" ht="22.5" thickBot="1" x14ac:dyDescent="0.45">
      <c r="A13" s="10" t="s">
        <v>10</v>
      </c>
      <c r="B13" s="11">
        <f>B11+B12</f>
        <v>0</v>
      </c>
      <c r="C13" s="3"/>
      <c r="D13" s="3"/>
      <c r="E13" s="3"/>
    </row>
    <row r="14" spans="1:5" x14ac:dyDescent="0.4">
      <c r="A14" s="3"/>
      <c r="B14" s="12"/>
      <c r="C14" s="3"/>
      <c r="D14" s="3"/>
      <c r="E14" s="3"/>
    </row>
    <row r="15" spans="1:5" ht="24" x14ac:dyDescent="0.4">
      <c r="A15" s="4" t="s">
        <v>189</v>
      </c>
      <c r="B15" s="5"/>
      <c r="C15" s="3"/>
      <c r="D15" s="3"/>
      <c r="E15" s="3"/>
    </row>
    <row r="16" spans="1:5" x14ac:dyDescent="0.4">
      <c r="A16" s="3"/>
      <c r="B16" s="13"/>
      <c r="C16" s="3"/>
      <c r="D16" s="3"/>
      <c r="E16" s="3"/>
    </row>
    <row r="17" spans="1:5" x14ac:dyDescent="0.4">
      <c r="A17" s="3"/>
      <c r="B17" s="14"/>
      <c r="C17" s="3"/>
      <c r="D17" s="3"/>
      <c r="E17" s="3"/>
    </row>
    <row r="18" spans="1:5" x14ac:dyDescent="0.4">
      <c r="A18" s="3"/>
      <c r="B18" s="14"/>
      <c r="C18" s="3"/>
      <c r="D18" s="3"/>
      <c r="E18" s="3"/>
    </row>
  </sheetData>
  <sheetProtection algorithmName="SHA-512" hashValue="MTK5L/OAUCfmRnwxwJzJ0WOETNmpAjBhpriIEqt9jcRf46f197ztTe+MXrJwDuRUqeTc9vlC/MiZ9oksh5xMHw==" saltValue="YwcMcR1w9OKFm4kFA+DzaQ==" spinCount="100000" sheet="1" objects="1" scenarios="1"/>
  <phoneticPr fontId="0" type="noConversion"/>
  <hyperlinks>
    <hyperlink ref="B1" r:id="rId1" xr:uid="{00000000-0004-0000-0000-000001000000}"/>
  </hyperlinks>
  <pageMargins left="0.16" right="0.17" top="1" bottom="1" header="0.5" footer="0.5"/>
  <pageSetup paperSize="9" orientation="landscape"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95"/>
  <sheetViews>
    <sheetView rightToLeft="1" zoomScaleNormal="100" zoomScaleSheetLayoutView="120" workbookViewId="0">
      <selection activeCell="B5" sqref="B5"/>
    </sheetView>
  </sheetViews>
  <sheetFormatPr defaultRowHeight="15.75" zeroHeight="1" x14ac:dyDescent="0.4"/>
  <cols>
    <col min="1" max="1" width="8.7109375" style="242" customWidth="1"/>
    <col min="2" max="2" width="17.7109375" style="364" customWidth="1"/>
    <col min="3" max="3" width="10.140625" style="242" customWidth="1"/>
    <col min="4" max="5" width="9.7109375" style="242" customWidth="1"/>
    <col min="6" max="6" width="16.85546875" style="316" customWidth="1"/>
    <col min="7" max="7" width="9.140625" style="299"/>
    <col min="8" max="8" width="13.7109375" style="299" customWidth="1"/>
    <col min="9" max="9" width="15" style="299" customWidth="1"/>
    <col min="10" max="10" width="13.7109375" style="299" customWidth="1"/>
    <col min="11" max="11" width="17.42578125" style="299" bestFit="1" customWidth="1"/>
    <col min="12" max="14" width="13.7109375" style="299" customWidth="1"/>
    <col min="15" max="15" width="12.5703125" style="299" bestFit="1" customWidth="1"/>
    <col min="16" max="16" width="13.7109375" style="299" customWidth="1"/>
    <col min="17" max="17" width="13" style="299" bestFit="1" customWidth="1"/>
    <col min="18" max="18" width="15.42578125" style="299" bestFit="1" customWidth="1"/>
    <col min="19" max="19" width="12.28515625" style="299" bestFit="1" customWidth="1"/>
    <col min="20" max="20" width="11.28515625" style="299" bestFit="1" customWidth="1"/>
    <col min="21" max="21" width="13" style="299" bestFit="1" customWidth="1"/>
    <col min="22" max="22" width="11.28515625" style="299" bestFit="1" customWidth="1"/>
    <col min="23" max="23" width="12.5703125" style="299" bestFit="1" customWidth="1"/>
    <col min="24" max="26" width="13.7109375" style="299" customWidth="1"/>
    <col min="27" max="27" width="17.140625" style="299" customWidth="1"/>
    <col min="28" max="28" width="9.140625" style="242"/>
    <col min="29" max="256" width="0" style="242" hidden="1" customWidth="1"/>
    <col min="257" max="16384" width="9.140625" style="242"/>
  </cols>
  <sheetData>
    <row r="1" spans="1:28" s="15" customFormat="1" ht="25.5" customHeight="1" x14ac:dyDescent="0.4">
      <c r="A1" s="475" t="s">
        <v>206</v>
      </c>
      <c r="B1" s="476" t="s">
        <v>205</v>
      </c>
      <c r="C1" s="476"/>
      <c r="D1" s="476"/>
      <c r="E1" s="476"/>
      <c r="F1" s="476"/>
      <c r="G1" s="285"/>
      <c r="H1" s="285"/>
      <c r="I1" s="285"/>
      <c r="J1" s="285"/>
      <c r="K1" s="285"/>
      <c r="L1" s="285"/>
      <c r="M1" s="285"/>
      <c r="N1" s="285"/>
      <c r="O1" s="285"/>
      <c r="P1" s="285"/>
      <c r="Q1" s="285"/>
      <c r="R1" s="285"/>
      <c r="S1" s="285"/>
      <c r="T1" s="285"/>
      <c r="U1" s="285"/>
      <c r="V1" s="285"/>
      <c r="W1" s="285"/>
      <c r="X1" s="285"/>
      <c r="Y1" s="285"/>
      <c r="Z1" s="285"/>
      <c r="AA1" s="285"/>
    </row>
    <row r="2" spans="1:28" ht="25.5" x14ac:dyDescent="0.65">
      <c r="A2" s="317"/>
      <c r="B2" s="335"/>
      <c r="C2" s="285"/>
      <c r="D2" s="285"/>
      <c r="E2" s="285"/>
      <c r="F2" s="297"/>
      <c r="G2" s="285"/>
      <c r="H2" s="285"/>
      <c r="I2" s="285"/>
      <c r="J2" s="285"/>
      <c r="K2" s="285"/>
      <c r="L2" s="285"/>
      <c r="M2" s="285"/>
      <c r="N2" s="285"/>
      <c r="O2" s="285"/>
      <c r="P2" s="285"/>
      <c r="Q2" s="285"/>
      <c r="R2" s="285"/>
      <c r="S2" s="285"/>
      <c r="T2" s="285"/>
      <c r="U2" s="285"/>
      <c r="V2" s="285"/>
      <c r="W2" s="285"/>
      <c r="X2" s="285"/>
      <c r="Y2" s="285"/>
      <c r="Z2" s="285"/>
      <c r="AA2" s="285"/>
      <c r="AB2" s="285"/>
    </row>
    <row r="3" spans="1:28" ht="26.25" thickBot="1" x14ac:dyDescent="0.7">
      <c r="A3" s="320" t="s">
        <v>2</v>
      </c>
      <c r="B3" s="320"/>
      <c r="C3" s="285"/>
      <c r="D3" s="285"/>
      <c r="E3" s="285"/>
      <c r="F3" s="297"/>
      <c r="G3" s="285"/>
      <c r="H3" s="285"/>
      <c r="I3" s="285"/>
      <c r="J3" s="285"/>
      <c r="K3" s="285"/>
      <c r="L3" s="285"/>
      <c r="M3" s="285"/>
      <c r="N3" s="285"/>
      <c r="O3" s="285"/>
      <c r="P3" s="285"/>
      <c r="Q3" s="285"/>
      <c r="R3" s="285"/>
      <c r="S3" s="285"/>
      <c r="T3" s="285"/>
      <c r="U3" s="285"/>
      <c r="V3" s="285"/>
      <c r="W3" s="285"/>
      <c r="X3" s="285"/>
      <c r="Y3" s="285"/>
      <c r="Z3" s="285"/>
      <c r="AA3" s="285"/>
      <c r="AB3" s="285"/>
    </row>
    <row r="4" spans="1:28" s="15" customFormat="1" ht="24.95" customHeight="1" thickBot="1" x14ac:dyDescent="0.25">
      <c r="A4" s="321" t="s">
        <v>15</v>
      </c>
      <c r="B4" s="336" t="s">
        <v>0</v>
      </c>
      <c r="C4" s="337" t="s">
        <v>11</v>
      </c>
      <c r="D4" s="337" t="s">
        <v>12</v>
      </c>
      <c r="E4" s="338" t="s">
        <v>13</v>
      </c>
      <c r="F4" s="324" t="s">
        <v>14</v>
      </c>
      <c r="G4" s="14"/>
      <c r="H4" s="14"/>
      <c r="I4" s="14"/>
      <c r="J4" s="14"/>
      <c r="K4" s="14"/>
      <c r="L4" s="14"/>
      <c r="M4" s="14"/>
      <c r="N4" s="14"/>
      <c r="O4" s="14"/>
      <c r="P4" s="14"/>
      <c r="Q4" s="14"/>
      <c r="R4" s="14"/>
      <c r="S4" s="14"/>
      <c r="T4" s="14"/>
      <c r="U4" s="14"/>
      <c r="V4" s="14"/>
      <c r="W4" s="14"/>
      <c r="X4" s="14"/>
      <c r="Y4" s="14"/>
      <c r="Z4" s="14"/>
      <c r="AA4" s="14"/>
      <c r="AB4" s="14"/>
    </row>
    <row r="5" spans="1:28" s="15" customFormat="1" ht="15" customHeight="1" thickBot="1" x14ac:dyDescent="0.25">
      <c r="A5" s="358"/>
      <c r="B5" s="359" t="s">
        <v>2</v>
      </c>
      <c r="C5" s="360" t="s">
        <v>16</v>
      </c>
      <c r="D5" s="360"/>
      <c r="E5" s="361"/>
      <c r="F5" s="362">
        <f>E5*D5</f>
        <v>0</v>
      </c>
      <c r="G5" s="14"/>
      <c r="H5" s="14"/>
      <c r="I5" s="14"/>
      <c r="J5" s="14"/>
      <c r="K5" s="14"/>
      <c r="L5" s="14"/>
      <c r="M5" s="14"/>
      <c r="N5" s="14"/>
      <c r="O5" s="14"/>
      <c r="P5" s="14"/>
      <c r="Q5" s="14"/>
      <c r="R5" s="14"/>
      <c r="S5" s="14"/>
      <c r="T5" s="14"/>
      <c r="U5" s="14"/>
      <c r="V5" s="14"/>
      <c r="W5" s="14"/>
      <c r="X5" s="14"/>
      <c r="Y5" s="14"/>
      <c r="Z5" s="14"/>
      <c r="AA5" s="14"/>
      <c r="AB5" s="14"/>
    </row>
    <row r="6" spans="1:28" s="15" customFormat="1" ht="20.25" thickBot="1" x14ac:dyDescent="0.25">
      <c r="A6" s="14"/>
      <c r="B6" s="333"/>
      <c r="C6" s="14"/>
      <c r="D6" s="14"/>
      <c r="E6" s="14"/>
      <c r="F6" s="363">
        <f>SUM(F5)</f>
        <v>0</v>
      </c>
      <c r="G6" s="14"/>
      <c r="H6" s="14"/>
      <c r="I6" s="14"/>
      <c r="J6" s="14"/>
      <c r="K6" s="14"/>
      <c r="L6" s="14"/>
      <c r="M6" s="14"/>
      <c r="N6" s="14"/>
      <c r="O6" s="14"/>
      <c r="P6" s="14"/>
      <c r="Q6" s="14"/>
      <c r="R6" s="14"/>
      <c r="S6" s="14"/>
      <c r="T6" s="14"/>
      <c r="U6" s="14"/>
      <c r="V6" s="14"/>
      <c r="W6" s="14"/>
      <c r="X6" s="14"/>
      <c r="Y6" s="14"/>
      <c r="Z6" s="14"/>
      <c r="AA6" s="14"/>
      <c r="AB6" s="14"/>
    </row>
    <row r="7" spans="1:28" x14ac:dyDescent="0.4">
      <c r="A7" s="285"/>
      <c r="B7" s="335"/>
      <c r="C7" s="285"/>
      <c r="D7" s="285"/>
      <c r="E7" s="285"/>
      <c r="F7" s="297"/>
      <c r="G7" s="285"/>
      <c r="H7" s="285"/>
      <c r="I7" s="285"/>
      <c r="J7" s="285"/>
      <c r="K7" s="285"/>
      <c r="L7" s="285"/>
      <c r="M7" s="285"/>
      <c r="N7" s="285"/>
      <c r="O7" s="285"/>
      <c r="P7" s="285"/>
      <c r="Q7" s="285"/>
      <c r="R7" s="285"/>
      <c r="S7" s="285"/>
      <c r="T7" s="285"/>
      <c r="U7" s="285"/>
      <c r="V7" s="285"/>
      <c r="W7" s="285"/>
      <c r="X7" s="285"/>
      <c r="Y7" s="285"/>
      <c r="Z7" s="285"/>
      <c r="AA7" s="285"/>
      <c r="AB7" s="285"/>
    </row>
    <row r="8" spans="1:28" ht="25.5" x14ac:dyDescent="0.65">
      <c r="A8" s="317"/>
      <c r="C8" s="285"/>
      <c r="D8" s="285"/>
      <c r="E8" s="285"/>
      <c r="F8" s="297"/>
      <c r="G8" s="285"/>
      <c r="H8" s="285"/>
      <c r="I8" s="285"/>
      <c r="J8" s="285"/>
      <c r="K8" s="285"/>
      <c r="L8" s="285"/>
      <c r="M8" s="285"/>
      <c r="N8" s="285"/>
      <c r="O8" s="285"/>
      <c r="P8" s="285"/>
      <c r="Q8" s="285"/>
      <c r="R8" s="285"/>
      <c r="S8" s="285"/>
      <c r="T8" s="285"/>
      <c r="U8" s="285"/>
      <c r="V8" s="285"/>
      <c r="W8" s="285"/>
      <c r="X8" s="285"/>
      <c r="Y8" s="285"/>
      <c r="Z8" s="285"/>
      <c r="AA8" s="285"/>
      <c r="AB8" s="285"/>
    </row>
    <row r="9" spans="1:28" ht="26.25" thickBot="1" x14ac:dyDescent="0.7">
      <c r="A9" s="320" t="s">
        <v>17</v>
      </c>
      <c r="B9" s="320"/>
      <c r="C9" s="285"/>
      <c r="D9" s="285"/>
      <c r="E9" s="285"/>
      <c r="F9" s="297"/>
      <c r="G9" s="285"/>
      <c r="H9" s="285"/>
      <c r="I9" s="285"/>
      <c r="J9" s="285"/>
      <c r="K9" s="285"/>
      <c r="L9" s="285"/>
      <c r="M9" s="285"/>
      <c r="N9" s="285"/>
      <c r="O9" s="285"/>
      <c r="P9" s="285"/>
      <c r="Q9" s="285"/>
      <c r="R9" s="285"/>
      <c r="S9" s="285"/>
      <c r="T9" s="285"/>
      <c r="U9" s="285"/>
      <c r="V9" s="285"/>
      <c r="W9" s="285"/>
      <c r="X9" s="285"/>
      <c r="Y9" s="285"/>
      <c r="Z9" s="285"/>
      <c r="AA9" s="285"/>
      <c r="AB9" s="285"/>
    </row>
    <row r="10" spans="1:28" ht="22.5" thickBot="1" x14ac:dyDescent="0.45">
      <c r="A10" s="321" t="s">
        <v>15</v>
      </c>
      <c r="B10" s="336" t="s">
        <v>0</v>
      </c>
      <c r="C10" s="337" t="s">
        <v>11</v>
      </c>
      <c r="D10" s="337" t="s">
        <v>12</v>
      </c>
      <c r="E10" s="338" t="s">
        <v>13</v>
      </c>
      <c r="F10" s="324" t="s">
        <v>14</v>
      </c>
      <c r="G10" s="285"/>
      <c r="H10" s="285"/>
      <c r="I10" s="285"/>
      <c r="J10" s="285"/>
      <c r="K10" s="285"/>
      <c r="L10" s="285"/>
      <c r="M10" s="285"/>
      <c r="N10" s="285"/>
      <c r="O10" s="285"/>
      <c r="P10" s="285"/>
      <c r="Q10" s="285"/>
      <c r="R10" s="285"/>
      <c r="S10" s="285"/>
      <c r="T10" s="285"/>
      <c r="U10" s="285"/>
      <c r="V10" s="285"/>
      <c r="W10" s="285"/>
      <c r="X10" s="285"/>
      <c r="Y10" s="285"/>
      <c r="Z10" s="285"/>
      <c r="AA10" s="285"/>
      <c r="AB10" s="285"/>
    </row>
    <row r="11" spans="1:28" x14ac:dyDescent="0.4">
      <c r="A11" s="325"/>
      <c r="B11" s="365" t="s">
        <v>63</v>
      </c>
      <c r="C11" s="366" t="s">
        <v>16</v>
      </c>
      <c r="D11" s="366"/>
      <c r="E11" s="367"/>
      <c r="F11" s="327">
        <f>E11*D11</f>
        <v>0</v>
      </c>
      <c r="G11" s="285"/>
      <c r="H11" s="285"/>
      <c r="I11" s="285"/>
      <c r="J11" s="285"/>
      <c r="K11" s="285"/>
      <c r="L11" s="285"/>
      <c r="M11" s="285"/>
      <c r="N11" s="285"/>
      <c r="O11" s="285"/>
      <c r="P11" s="285"/>
      <c r="Q11" s="285"/>
      <c r="R11" s="285"/>
      <c r="S11" s="285"/>
      <c r="T11" s="285"/>
      <c r="U11" s="285"/>
      <c r="V11" s="285"/>
      <c r="W11" s="285"/>
      <c r="X11" s="285"/>
      <c r="Y11" s="285"/>
      <c r="Z11" s="285"/>
      <c r="AA11" s="285"/>
      <c r="AB11" s="285"/>
    </row>
    <row r="12" spans="1:28" x14ac:dyDescent="0.4">
      <c r="A12" s="328"/>
      <c r="B12" s="368" t="s">
        <v>64</v>
      </c>
      <c r="C12" s="369" t="s">
        <v>16</v>
      </c>
      <c r="D12" s="369"/>
      <c r="E12" s="370"/>
      <c r="F12" s="330">
        <f>E12*D12</f>
        <v>0</v>
      </c>
      <c r="G12" s="285"/>
      <c r="H12" s="285"/>
      <c r="I12" s="285"/>
      <c r="J12" s="285"/>
      <c r="K12" s="285"/>
      <c r="L12" s="285"/>
      <c r="M12" s="285"/>
      <c r="N12" s="285"/>
      <c r="O12" s="285"/>
      <c r="P12" s="285"/>
      <c r="Q12" s="285"/>
      <c r="R12" s="285"/>
      <c r="S12" s="285"/>
      <c r="T12" s="285"/>
      <c r="U12" s="285"/>
      <c r="V12" s="285"/>
      <c r="W12" s="285"/>
      <c r="X12" s="285"/>
      <c r="Y12" s="285"/>
      <c r="Z12" s="285"/>
      <c r="AA12" s="285"/>
      <c r="AB12" s="285"/>
    </row>
    <row r="13" spans="1:28" ht="16.5" thickBot="1" x14ac:dyDescent="0.45">
      <c r="A13" s="371"/>
      <c r="B13" s="372" t="s">
        <v>65</v>
      </c>
      <c r="C13" s="373" t="s">
        <v>16</v>
      </c>
      <c r="D13" s="373"/>
      <c r="E13" s="374"/>
      <c r="F13" s="375">
        <f>E13*D13</f>
        <v>0</v>
      </c>
      <c r="G13" s="285"/>
      <c r="H13" s="285"/>
      <c r="I13" s="285"/>
      <c r="J13" s="285"/>
      <c r="K13" s="285"/>
      <c r="L13" s="285"/>
      <c r="M13" s="285"/>
      <c r="N13" s="285"/>
      <c r="O13" s="285"/>
      <c r="P13" s="285"/>
      <c r="Q13" s="285"/>
      <c r="R13" s="285"/>
      <c r="S13" s="285"/>
      <c r="T13" s="285"/>
      <c r="U13" s="285"/>
      <c r="V13" s="285"/>
      <c r="W13" s="285"/>
      <c r="X13" s="285"/>
      <c r="Y13" s="285"/>
      <c r="Z13" s="285"/>
      <c r="AA13" s="285"/>
      <c r="AB13" s="285"/>
    </row>
    <row r="14" spans="1:28" ht="20.25" thickBot="1" x14ac:dyDescent="0.45">
      <c r="A14" s="14"/>
      <c r="B14" s="333"/>
      <c r="C14" s="14"/>
      <c r="D14" s="14"/>
      <c r="E14" s="14"/>
      <c r="F14" s="363">
        <f>SUM(F11:F13)</f>
        <v>0</v>
      </c>
      <c r="G14" s="285"/>
      <c r="H14" s="285"/>
      <c r="I14" s="285"/>
      <c r="J14" s="285"/>
      <c r="K14" s="285"/>
      <c r="L14" s="285"/>
      <c r="M14" s="285"/>
      <c r="N14" s="285"/>
      <c r="O14" s="285"/>
      <c r="P14" s="285"/>
      <c r="Q14" s="285"/>
      <c r="R14" s="285"/>
      <c r="S14" s="285"/>
      <c r="T14" s="285"/>
      <c r="U14" s="285"/>
      <c r="V14" s="285"/>
      <c r="W14" s="285"/>
      <c r="X14" s="285"/>
      <c r="Y14" s="285"/>
      <c r="Z14" s="285"/>
      <c r="AA14" s="285"/>
      <c r="AB14" s="285"/>
    </row>
    <row r="15" spans="1:28" ht="16.5" thickBot="1" x14ac:dyDescent="0.45">
      <c r="A15" s="285"/>
      <c r="B15" s="335"/>
      <c r="C15" s="285"/>
      <c r="D15" s="285"/>
      <c r="E15" s="285"/>
      <c r="F15" s="297"/>
      <c r="G15" s="285"/>
      <c r="H15" s="285"/>
      <c r="I15" s="285"/>
      <c r="J15" s="285"/>
      <c r="K15" s="285"/>
      <c r="L15" s="285"/>
      <c r="M15" s="285"/>
      <c r="N15" s="285"/>
      <c r="O15" s="285"/>
      <c r="P15" s="285"/>
      <c r="Q15" s="285"/>
      <c r="R15" s="285"/>
      <c r="S15" s="285"/>
      <c r="T15" s="285"/>
      <c r="U15" s="285"/>
      <c r="V15" s="285"/>
      <c r="W15" s="285"/>
      <c r="X15" s="285"/>
      <c r="Y15" s="285"/>
      <c r="Z15" s="285"/>
      <c r="AA15" s="285"/>
      <c r="AB15" s="285"/>
    </row>
    <row r="16" spans="1:28" ht="26.25" thickBot="1" x14ac:dyDescent="0.7">
      <c r="A16" s="317"/>
      <c r="B16" s="335"/>
      <c r="C16" s="285"/>
      <c r="D16" s="285"/>
      <c r="E16" s="285"/>
      <c r="F16" s="297"/>
      <c r="G16" s="285"/>
      <c r="H16" s="376" t="s">
        <v>47</v>
      </c>
      <c r="I16" s="377"/>
      <c r="J16" s="376" t="s">
        <v>33</v>
      </c>
      <c r="K16" s="378"/>
      <c r="L16" s="379" t="s">
        <v>142</v>
      </c>
      <c r="M16" s="380"/>
      <c r="N16" s="381">
        <f>'هزینه های جاری'!D3</f>
        <v>0</v>
      </c>
      <c r="O16" s="285"/>
      <c r="P16" s="382"/>
      <c r="Q16" s="285"/>
      <c r="R16" s="382"/>
      <c r="S16" s="285"/>
      <c r="T16" s="285"/>
      <c r="U16" s="285"/>
      <c r="V16" s="285"/>
      <c r="W16" s="285"/>
      <c r="X16" s="285"/>
      <c r="Y16" s="285"/>
      <c r="Z16" s="382"/>
      <c r="AA16" s="285"/>
      <c r="AB16" s="285"/>
    </row>
    <row r="17" spans="1:28" ht="26.25" thickBot="1" x14ac:dyDescent="0.7">
      <c r="A17" s="320" t="s">
        <v>66</v>
      </c>
      <c r="B17" s="320"/>
      <c r="C17" s="285"/>
      <c r="D17" s="285"/>
      <c r="E17" s="285"/>
      <c r="F17" s="297"/>
      <c r="G17" s="285"/>
      <c r="H17" s="383" t="s">
        <v>27</v>
      </c>
      <c r="I17" s="384"/>
      <c r="J17" s="384" t="s">
        <v>34</v>
      </c>
      <c r="K17" s="384"/>
      <c r="L17" s="384" t="s">
        <v>29</v>
      </c>
      <c r="M17" s="384"/>
      <c r="N17" s="384" t="s">
        <v>35</v>
      </c>
      <c r="O17" s="385"/>
      <c r="P17" s="383" t="s">
        <v>38</v>
      </c>
      <c r="Q17" s="384"/>
      <c r="R17" s="384" t="s">
        <v>39</v>
      </c>
      <c r="S17" s="384"/>
      <c r="T17" s="384" t="s">
        <v>40</v>
      </c>
      <c r="U17" s="384"/>
      <c r="V17" s="384" t="s">
        <v>41</v>
      </c>
      <c r="W17" s="385"/>
      <c r="X17" s="384" t="s">
        <v>130</v>
      </c>
      <c r="Y17" s="385"/>
      <c r="Z17" s="383" t="s">
        <v>131</v>
      </c>
      <c r="AA17" s="384"/>
      <c r="AB17" s="285"/>
    </row>
    <row r="18" spans="1:28" ht="22.5" thickBot="1" x14ac:dyDescent="0.45">
      <c r="A18" s="321" t="s">
        <v>15</v>
      </c>
      <c r="B18" s="336" t="s">
        <v>0</v>
      </c>
      <c r="C18" s="337" t="s">
        <v>11</v>
      </c>
      <c r="D18" s="337" t="s">
        <v>12</v>
      </c>
      <c r="E18" s="338" t="s">
        <v>13</v>
      </c>
      <c r="F18" s="324" t="s">
        <v>14</v>
      </c>
      <c r="G18" s="285"/>
      <c r="H18" s="386" t="s">
        <v>22</v>
      </c>
      <c r="I18" s="387" t="s">
        <v>36</v>
      </c>
      <c r="J18" s="387" t="s">
        <v>22</v>
      </c>
      <c r="K18" s="387" t="s">
        <v>36</v>
      </c>
      <c r="L18" s="387" t="s">
        <v>22</v>
      </c>
      <c r="M18" s="387" t="s">
        <v>36</v>
      </c>
      <c r="N18" s="387" t="s">
        <v>22</v>
      </c>
      <c r="O18" s="388" t="s">
        <v>36</v>
      </c>
      <c r="P18" s="386" t="s">
        <v>22</v>
      </c>
      <c r="Q18" s="387" t="s">
        <v>36</v>
      </c>
      <c r="R18" s="387" t="s">
        <v>22</v>
      </c>
      <c r="S18" s="387" t="s">
        <v>36</v>
      </c>
      <c r="T18" s="387" t="s">
        <v>22</v>
      </c>
      <c r="U18" s="387" t="s">
        <v>36</v>
      </c>
      <c r="V18" s="387" t="s">
        <v>22</v>
      </c>
      <c r="W18" s="388" t="s">
        <v>36</v>
      </c>
      <c r="X18" s="387" t="s">
        <v>22</v>
      </c>
      <c r="Y18" s="388" t="s">
        <v>36</v>
      </c>
      <c r="Z18" s="386" t="s">
        <v>22</v>
      </c>
      <c r="AA18" s="387" t="s">
        <v>36</v>
      </c>
      <c r="AB18" s="285"/>
    </row>
    <row r="19" spans="1:28" x14ac:dyDescent="0.4">
      <c r="A19" s="325"/>
      <c r="B19" s="365" t="s">
        <v>67</v>
      </c>
      <c r="C19" s="366" t="s">
        <v>16</v>
      </c>
      <c r="D19" s="366"/>
      <c r="E19" s="367"/>
      <c r="F19" s="327">
        <f>E19*D19</f>
        <v>0</v>
      </c>
      <c r="G19" s="285"/>
      <c r="H19" s="389">
        <f>F19*7%</f>
        <v>0</v>
      </c>
      <c r="I19" s="390">
        <f>F19-H19</f>
        <v>0</v>
      </c>
      <c r="J19" s="390">
        <f>I19*7%</f>
        <v>0</v>
      </c>
      <c r="K19" s="390">
        <f>I19-J19</f>
        <v>0</v>
      </c>
      <c r="L19" s="390">
        <f>K19*7%</f>
        <v>0</v>
      </c>
      <c r="M19" s="390">
        <f>K19-L19</f>
        <v>0</v>
      </c>
      <c r="N19" s="390">
        <f>M19*7%</f>
        <v>0</v>
      </c>
      <c r="O19" s="391">
        <f>M19-N19</f>
        <v>0</v>
      </c>
      <c r="P19" s="389">
        <f>O19*7%</f>
        <v>0</v>
      </c>
      <c r="Q19" s="390">
        <f>O19-P19</f>
        <v>0</v>
      </c>
      <c r="R19" s="390">
        <f>Q19*7%</f>
        <v>0</v>
      </c>
      <c r="S19" s="390">
        <f>Q19-R19</f>
        <v>0</v>
      </c>
      <c r="T19" s="390">
        <f>S19*7%</f>
        <v>0</v>
      </c>
      <c r="U19" s="390">
        <f>S19-T19</f>
        <v>0</v>
      </c>
      <c r="V19" s="390">
        <f>U19*7%</f>
        <v>0</v>
      </c>
      <c r="W19" s="391">
        <f>U19-V19</f>
        <v>0</v>
      </c>
      <c r="X19" s="390">
        <f>V19*7%</f>
        <v>0</v>
      </c>
      <c r="Y19" s="391">
        <f>W19-X19</f>
        <v>0</v>
      </c>
      <c r="Z19" s="389">
        <f>Y19*7%</f>
        <v>0</v>
      </c>
      <c r="AA19" s="390">
        <f>Y19-Z19</f>
        <v>0</v>
      </c>
      <c r="AB19" s="285"/>
    </row>
    <row r="20" spans="1:28" x14ac:dyDescent="0.4">
      <c r="A20" s="342"/>
      <c r="B20" s="392" t="s">
        <v>68</v>
      </c>
      <c r="C20" s="369" t="s">
        <v>16</v>
      </c>
      <c r="D20" s="393"/>
      <c r="E20" s="394"/>
      <c r="F20" s="330">
        <f>E20*D20</f>
        <v>0</v>
      </c>
      <c r="G20" s="285"/>
      <c r="H20" s="389">
        <f>F20*7%</f>
        <v>0</v>
      </c>
      <c r="I20" s="390">
        <f>F20-H20</f>
        <v>0</v>
      </c>
      <c r="J20" s="390">
        <f>I20*7%</f>
        <v>0</v>
      </c>
      <c r="K20" s="390">
        <f>I20-J20</f>
        <v>0</v>
      </c>
      <c r="L20" s="390">
        <f>K20*7%</f>
        <v>0</v>
      </c>
      <c r="M20" s="390">
        <f>K20-L20</f>
        <v>0</v>
      </c>
      <c r="N20" s="390">
        <f>M20*7%</f>
        <v>0</v>
      </c>
      <c r="O20" s="391">
        <f>M20-N20</f>
        <v>0</v>
      </c>
      <c r="P20" s="389">
        <f>O20*7%</f>
        <v>0</v>
      </c>
      <c r="Q20" s="390">
        <f>O20-P20</f>
        <v>0</v>
      </c>
      <c r="R20" s="390">
        <f>Q20*7%</f>
        <v>0</v>
      </c>
      <c r="S20" s="390">
        <f>Q20-R20</f>
        <v>0</v>
      </c>
      <c r="T20" s="390">
        <f>S20*7%</f>
        <v>0</v>
      </c>
      <c r="U20" s="390">
        <f>S20-T20</f>
        <v>0</v>
      </c>
      <c r="V20" s="390">
        <f>U20*7%</f>
        <v>0</v>
      </c>
      <c r="W20" s="391">
        <f>U20-V20</f>
        <v>0</v>
      </c>
      <c r="X20" s="390">
        <f>V20*7%</f>
        <v>0</v>
      </c>
      <c r="Y20" s="391">
        <f>W20-X20</f>
        <v>0</v>
      </c>
      <c r="Z20" s="389">
        <f>Y20*7%</f>
        <v>0</v>
      </c>
      <c r="AA20" s="390">
        <f>Y20-Z20</f>
        <v>0</v>
      </c>
      <c r="AB20" s="285"/>
    </row>
    <row r="21" spans="1:28" x14ac:dyDescent="0.4">
      <c r="A21" s="342"/>
      <c r="B21" s="392"/>
      <c r="C21" s="393" t="s">
        <v>16</v>
      </c>
      <c r="D21" s="393"/>
      <c r="E21" s="394"/>
      <c r="F21" s="330">
        <f>E21*D21</f>
        <v>0</v>
      </c>
      <c r="G21" s="285"/>
      <c r="H21" s="389">
        <f>F21*7%</f>
        <v>0</v>
      </c>
      <c r="I21" s="390">
        <f>F21-H21</f>
        <v>0</v>
      </c>
      <c r="J21" s="390">
        <f>I21*7%</f>
        <v>0</v>
      </c>
      <c r="K21" s="390">
        <f>I21-J21</f>
        <v>0</v>
      </c>
      <c r="L21" s="390">
        <f>K21*7%</f>
        <v>0</v>
      </c>
      <c r="M21" s="390">
        <f>K21-L21</f>
        <v>0</v>
      </c>
      <c r="N21" s="390">
        <f>M21*7%</f>
        <v>0</v>
      </c>
      <c r="O21" s="391">
        <f>M21-N21</f>
        <v>0</v>
      </c>
      <c r="P21" s="389">
        <f>O21*7%</f>
        <v>0</v>
      </c>
      <c r="Q21" s="390">
        <f>O21-P21</f>
        <v>0</v>
      </c>
      <c r="R21" s="390">
        <f>Q21*7%</f>
        <v>0</v>
      </c>
      <c r="S21" s="390">
        <f>Q21-R21</f>
        <v>0</v>
      </c>
      <c r="T21" s="390">
        <f>S21*7%</f>
        <v>0</v>
      </c>
      <c r="U21" s="390">
        <f>S21-T21</f>
        <v>0</v>
      </c>
      <c r="V21" s="390">
        <f>U21*7%</f>
        <v>0</v>
      </c>
      <c r="W21" s="391">
        <f>U21-V21</f>
        <v>0</v>
      </c>
      <c r="X21" s="390">
        <f>V21*7%</f>
        <v>0</v>
      </c>
      <c r="Y21" s="391">
        <f>W21-X21</f>
        <v>0</v>
      </c>
      <c r="Z21" s="389">
        <f>Y21*7%</f>
        <v>0</v>
      </c>
      <c r="AA21" s="390">
        <f>Y21-Z21</f>
        <v>0</v>
      </c>
      <c r="AB21" s="285"/>
    </row>
    <row r="22" spans="1:28" ht="16.5" thickBot="1" x14ac:dyDescent="0.45">
      <c r="A22" s="342"/>
      <c r="B22" s="392"/>
      <c r="C22" s="393" t="s">
        <v>16</v>
      </c>
      <c r="D22" s="393"/>
      <c r="E22" s="394"/>
      <c r="F22" s="346">
        <f>E22*D22</f>
        <v>0</v>
      </c>
      <c r="G22" s="285"/>
      <c r="H22" s="389">
        <f>F22*7%</f>
        <v>0</v>
      </c>
      <c r="I22" s="390">
        <f>F22-H22</f>
        <v>0</v>
      </c>
      <c r="J22" s="390">
        <f>I22*7%</f>
        <v>0</v>
      </c>
      <c r="K22" s="390">
        <f>I22-J22</f>
        <v>0</v>
      </c>
      <c r="L22" s="390">
        <f>K22*7%</f>
        <v>0</v>
      </c>
      <c r="M22" s="390">
        <f>K22-L22</f>
        <v>0</v>
      </c>
      <c r="N22" s="390">
        <f>M22*7%</f>
        <v>0</v>
      </c>
      <c r="O22" s="391">
        <f>M22-N22</f>
        <v>0</v>
      </c>
      <c r="P22" s="389">
        <f>O22*7%</f>
        <v>0</v>
      </c>
      <c r="Q22" s="390">
        <f>O22-P22</f>
        <v>0</v>
      </c>
      <c r="R22" s="390">
        <f>Q22*7%</f>
        <v>0</v>
      </c>
      <c r="S22" s="390">
        <f>Q22-R22</f>
        <v>0</v>
      </c>
      <c r="T22" s="390">
        <f>S22*7%</f>
        <v>0</v>
      </c>
      <c r="U22" s="390">
        <f>S22-T22</f>
        <v>0</v>
      </c>
      <c r="V22" s="390">
        <f>U22*7%</f>
        <v>0</v>
      </c>
      <c r="W22" s="391">
        <f>U22-V22</f>
        <v>0</v>
      </c>
      <c r="X22" s="390">
        <f>V22*7%</f>
        <v>0</v>
      </c>
      <c r="Y22" s="391">
        <f>W22-X22</f>
        <v>0</v>
      </c>
      <c r="Z22" s="389">
        <f>Y22*7%</f>
        <v>0</v>
      </c>
      <c r="AA22" s="390">
        <f>Y22-Z22</f>
        <v>0</v>
      </c>
      <c r="AB22" s="285"/>
    </row>
    <row r="23" spans="1:28" ht="20.25" thickBot="1" x14ac:dyDescent="0.45">
      <c r="A23" s="14"/>
      <c r="B23" s="333"/>
      <c r="C23" s="14"/>
      <c r="D23" s="14"/>
      <c r="E23" s="14"/>
      <c r="F23" s="395">
        <f>SUM(F19:F22)</f>
        <v>0</v>
      </c>
      <c r="G23" s="285"/>
      <c r="H23" s="396">
        <f>SUM(H19:H22)</f>
        <v>0</v>
      </c>
      <c r="I23" s="397">
        <f>SUM(I19:I22)</f>
        <v>0</v>
      </c>
      <c r="J23" s="397">
        <f t="shared" ref="J23:O23" si="0">SUM(J19:J22)</f>
        <v>0</v>
      </c>
      <c r="K23" s="397">
        <f t="shared" si="0"/>
        <v>0</v>
      </c>
      <c r="L23" s="397">
        <f t="shared" si="0"/>
        <v>0</v>
      </c>
      <c r="M23" s="397">
        <f t="shared" si="0"/>
        <v>0</v>
      </c>
      <c r="N23" s="397">
        <f t="shared" si="0"/>
        <v>0</v>
      </c>
      <c r="O23" s="398">
        <f t="shared" si="0"/>
        <v>0</v>
      </c>
      <c r="P23" s="396">
        <f t="shared" ref="P23:W23" si="1">SUM(P19:P22)</f>
        <v>0</v>
      </c>
      <c r="Q23" s="397">
        <f t="shared" si="1"/>
        <v>0</v>
      </c>
      <c r="R23" s="397">
        <f t="shared" si="1"/>
        <v>0</v>
      </c>
      <c r="S23" s="397">
        <f t="shared" si="1"/>
        <v>0</v>
      </c>
      <c r="T23" s="397">
        <f t="shared" si="1"/>
        <v>0</v>
      </c>
      <c r="U23" s="397">
        <f t="shared" si="1"/>
        <v>0</v>
      </c>
      <c r="V23" s="397">
        <f t="shared" si="1"/>
        <v>0</v>
      </c>
      <c r="W23" s="398">
        <f t="shared" si="1"/>
        <v>0</v>
      </c>
      <c r="X23" s="397">
        <f>SUM(X19:X22)</f>
        <v>0</v>
      </c>
      <c r="Y23" s="398">
        <f>SUM(Y19:Y22)</f>
        <v>0</v>
      </c>
      <c r="Z23" s="396">
        <f>SUM(Z19:Z22)</f>
        <v>0</v>
      </c>
      <c r="AA23" s="397">
        <f>SUM(AA19:AA22)</f>
        <v>0</v>
      </c>
      <c r="AB23" s="285"/>
    </row>
    <row r="24" spans="1:28" ht="16.5" thickBot="1" x14ac:dyDescent="0.45">
      <c r="A24" s="285"/>
      <c r="B24" s="335"/>
      <c r="C24" s="285"/>
      <c r="D24" s="285"/>
      <c r="E24" s="285"/>
      <c r="F24" s="297"/>
      <c r="G24" s="285"/>
      <c r="H24" s="399" t="s">
        <v>61</v>
      </c>
      <c r="I24" s="306">
        <f>F23*2%</f>
        <v>0</v>
      </c>
      <c r="J24" s="400" t="s">
        <v>61</v>
      </c>
      <c r="K24" s="306">
        <f>I24+N16/100*I24</f>
        <v>0</v>
      </c>
      <c r="L24" s="400" t="s">
        <v>61</v>
      </c>
      <c r="M24" s="306">
        <f>K24+N16/100*K24</f>
        <v>0</v>
      </c>
      <c r="N24" s="400" t="s">
        <v>61</v>
      </c>
      <c r="O24" s="306">
        <f>M24+N16/100*M24</f>
        <v>0</v>
      </c>
      <c r="P24" s="399" t="s">
        <v>61</v>
      </c>
      <c r="Q24" s="306">
        <f>O24+N16/100*O24</f>
        <v>0</v>
      </c>
      <c r="R24" s="400" t="s">
        <v>61</v>
      </c>
      <c r="S24" s="306">
        <f>Q24+N16/100*Q24</f>
        <v>0</v>
      </c>
      <c r="T24" s="400" t="s">
        <v>61</v>
      </c>
      <c r="U24" s="306">
        <f>S24+N16/100*S24</f>
        <v>0</v>
      </c>
      <c r="V24" s="400" t="s">
        <v>61</v>
      </c>
      <c r="W24" s="306">
        <f>U24+N16/100*U24</f>
        <v>0</v>
      </c>
      <c r="X24" s="400" t="s">
        <v>61</v>
      </c>
      <c r="Y24" s="306">
        <f>W24+N16/100*W24</f>
        <v>0</v>
      </c>
      <c r="Z24" s="399" t="s">
        <v>61</v>
      </c>
      <c r="AA24" s="306">
        <f>Y24+N16/100*Y24</f>
        <v>0</v>
      </c>
      <c r="AB24" s="285"/>
    </row>
    <row r="25" spans="1:28" ht="16.5" thickBot="1" x14ac:dyDescent="0.45">
      <c r="A25" s="285"/>
      <c r="B25" s="33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row>
    <row r="26" spans="1:28" ht="26.25" thickBot="1" x14ac:dyDescent="0.7">
      <c r="A26" s="317"/>
      <c r="B26" s="335"/>
      <c r="C26" s="319"/>
      <c r="D26" s="285"/>
      <c r="E26" s="285"/>
      <c r="F26" s="285"/>
      <c r="G26" s="285"/>
      <c r="H26" s="376" t="s">
        <v>101</v>
      </c>
      <c r="I26" s="377"/>
      <c r="J26" s="376"/>
      <c r="K26" s="377"/>
      <c r="L26" s="401" t="s">
        <v>142</v>
      </c>
      <c r="M26" s="401"/>
      <c r="N26" s="381">
        <f>'هزینه های جاری'!D4</f>
        <v>0</v>
      </c>
      <c r="O26" s="285"/>
      <c r="P26" s="382"/>
      <c r="Q26" s="285"/>
      <c r="R26" s="382"/>
      <c r="S26" s="285"/>
      <c r="T26" s="285"/>
      <c r="U26" s="285"/>
      <c r="V26" s="285"/>
      <c r="W26" s="285"/>
      <c r="X26" s="285"/>
      <c r="Y26" s="285"/>
      <c r="Z26" s="382"/>
      <c r="AA26" s="285"/>
      <c r="AB26" s="285"/>
    </row>
    <row r="27" spans="1:28" ht="26.25" thickBot="1" x14ac:dyDescent="0.7">
      <c r="A27" s="320" t="s">
        <v>69</v>
      </c>
      <c r="B27" s="320"/>
      <c r="C27" s="285"/>
      <c r="D27" s="285"/>
      <c r="E27" s="285"/>
      <c r="F27" s="285"/>
      <c r="G27" s="285"/>
      <c r="H27" s="383" t="s">
        <v>27</v>
      </c>
      <c r="I27" s="384"/>
      <c r="J27" s="384" t="s">
        <v>34</v>
      </c>
      <c r="K27" s="384"/>
      <c r="L27" s="384" t="s">
        <v>29</v>
      </c>
      <c r="M27" s="384"/>
      <c r="N27" s="384" t="s">
        <v>35</v>
      </c>
      <c r="O27" s="385"/>
      <c r="P27" s="383" t="s">
        <v>45</v>
      </c>
      <c r="Q27" s="384"/>
      <c r="R27" s="384" t="s">
        <v>39</v>
      </c>
      <c r="S27" s="384"/>
      <c r="T27" s="384" t="s">
        <v>40</v>
      </c>
      <c r="U27" s="384"/>
      <c r="V27" s="384" t="s">
        <v>41</v>
      </c>
      <c r="W27" s="385"/>
      <c r="X27" s="384" t="s">
        <v>130</v>
      </c>
      <c r="Y27" s="385"/>
      <c r="Z27" s="383" t="s">
        <v>131</v>
      </c>
      <c r="AA27" s="384"/>
      <c r="AB27" s="285"/>
    </row>
    <row r="28" spans="1:28" ht="22.5" thickBot="1" x14ac:dyDescent="0.45">
      <c r="A28" s="402" t="s">
        <v>15</v>
      </c>
      <c r="B28" s="338" t="s">
        <v>25</v>
      </c>
      <c r="C28" s="239"/>
      <c r="D28" s="403" t="s">
        <v>46</v>
      </c>
      <c r="E28" s="404"/>
      <c r="F28" s="405" t="s">
        <v>26</v>
      </c>
      <c r="G28" s="285"/>
      <c r="H28" s="386" t="s">
        <v>22</v>
      </c>
      <c r="I28" s="387" t="s">
        <v>36</v>
      </c>
      <c r="J28" s="387" t="s">
        <v>22</v>
      </c>
      <c r="K28" s="387" t="s">
        <v>36</v>
      </c>
      <c r="L28" s="387" t="s">
        <v>22</v>
      </c>
      <c r="M28" s="387" t="s">
        <v>36</v>
      </c>
      <c r="N28" s="387" t="s">
        <v>22</v>
      </c>
      <c r="O28" s="388" t="s">
        <v>36</v>
      </c>
      <c r="P28" s="386" t="s">
        <v>22</v>
      </c>
      <c r="Q28" s="387" t="s">
        <v>36</v>
      </c>
      <c r="R28" s="387" t="s">
        <v>22</v>
      </c>
      <c r="S28" s="387" t="s">
        <v>36</v>
      </c>
      <c r="T28" s="387" t="s">
        <v>22</v>
      </c>
      <c r="U28" s="387" t="s">
        <v>36</v>
      </c>
      <c r="V28" s="387" t="s">
        <v>22</v>
      </c>
      <c r="W28" s="388" t="s">
        <v>36</v>
      </c>
      <c r="X28" s="387" t="s">
        <v>22</v>
      </c>
      <c r="Y28" s="388" t="s">
        <v>36</v>
      </c>
      <c r="Z28" s="386" t="s">
        <v>22</v>
      </c>
      <c r="AA28" s="387" t="s">
        <v>36</v>
      </c>
      <c r="AB28" s="285"/>
    </row>
    <row r="29" spans="1:28" ht="12.75" customHeight="1" x14ac:dyDescent="0.4">
      <c r="A29" s="406"/>
      <c r="B29" s="407" t="s">
        <v>100</v>
      </c>
      <c r="C29" s="408"/>
      <c r="D29" s="409" t="e">
        <f>F29/F37</f>
        <v>#DIV/0!</v>
      </c>
      <c r="E29" s="410"/>
      <c r="F29" s="411"/>
      <c r="G29" s="285"/>
      <c r="H29" s="389">
        <f>F29*8%</f>
        <v>0</v>
      </c>
      <c r="I29" s="390">
        <f>F29-H29</f>
        <v>0</v>
      </c>
      <c r="J29" s="390">
        <f>I29*8%</f>
        <v>0</v>
      </c>
      <c r="K29" s="390">
        <f>I29-J29</f>
        <v>0</v>
      </c>
      <c r="L29" s="390">
        <f>K29*8%</f>
        <v>0</v>
      </c>
      <c r="M29" s="390">
        <f>K29-L29</f>
        <v>0</v>
      </c>
      <c r="N29" s="390">
        <f>M29*8%</f>
        <v>0</v>
      </c>
      <c r="O29" s="391">
        <f>M29-N29</f>
        <v>0</v>
      </c>
      <c r="P29" s="389">
        <f>O29*8%</f>
        <v>0</v>
      </c>
      <c r="Q29" s="390">
        <f t="shared" ref="Q29:Q36" si="2">O29-P29</f>
        <v>0</v>
      </c>
      <c r="R29" s="390">
        <f>Q29*8%</f>
        <v>0</v>
      </c>
      <c r="S29" s="390">
        <f>Q29-R29</f>
        <v>0</v>
      </c>
      <c r="T29" s="390">
        <f>S29*8%</f>
        <v>0</v>
      </c>
      <c r="U29" s="390">
        <f>S29-T29</f>
        <v>0</v>
      </c>
      <c r="V29" s="390">
        <f>U29*8%</f>
        <v>0</v>
      </c>
      <c r="W29" s="391">
        <f>U29-V29</f>
        <v>0</v>
      </c>
      <c r="X29" s="390">
        <f>W29*8%</f>
        <v>0</v>
      </c>
      <c r="Y29" s="391">
        <f>W29-X29</f>
        <v>0</v>
      </c>
      <c r="Z29" s="389">
        <f>Y29*8%</f>
        <v>0</v>
      </c>
      <c r="AA29" s="390">
        <f t="shared" ref="AA29:AA36" si="3">Y29-Z29</f>
        <v>0</v>
      </c>
      <c r="AB29" s="285"/>
    </row>
    <row r="30" spans="1:28" ht="12.75" customHeight="1" x14ac:dyDescent="0.4">
      <c r="A30" s="328"/>
      <c r="B30" s="412" t="s">
        <v>70</v>
      </c>
      <c r="C30" s="413"/>
      <c r="D30" s="409" t="e">
        <f>F30/F37</f>
        <v>#DIV/0!</v>
      </c>
      <c r="E30" s="414"/>
      <c r="F30" s="415"/>
      <c r="G30" s="285"/>
      <c r="H30" s="389">
        <f t="shared" ref="H30:H35" si="4">F30*8%</f>
        <v>0</v>
      </c>
      <c r="I30" s="390">
        <f t="shared" ref="I30:I35" si="5">F30-H30</f>
        <v>0</v>
      </c>
      <c r="J30" s="390">
        <f t="shared" ref="J30:J35" si="6">I30*8%</f>
        <v>0</v>
      </c>
      <c r="K30" s="390">
        <f t="shared" ref="K30:K35" si="7">I30-J30</f>
        <v>0</v>
      </c>
      <c r="L30" s="390">
        <f t="shared" ref="L30:L35" si="8">K30*8%</f>
        <v>0</v>
      </c>
      <c r="M30" s="390">
        <f t="shared" ref="M30:M35" si="9">K30-L30</f>
        <v>0</v>
      </c>
      <c r="N30" s="390">
        <f t="shared" ref="N30:N35" si="10">M30*8%</f>
        <v>0</v>
      </c>
      <c r="O30" s="391">
        <f t="shared" ref="O30:O35" si="11">M30-N30</f>
        <v>0</v>
      </c>
      <c r="P30" s="389">
        <f t="shared" ref="P30:P35" si="12">O30*8%</f>
        <v>0</v>
      </c>
      <c r="Q30" s="390">
        <f t="shared" si="2"/>
        <v>0</v>
      </c>
      <c r="R30" s="390">
        <f t="shared" ref="R30:R35" si="13">Q30*8%</f>
        <v>0</v>
      </c>
      <c r="S30" s="390">
        <f t="shared" ref="S30:S35" si="14">Q30-R30</f>
        <v>0</v>
      </c>
      <c r="T30" s="390">
        <f t="shared" ref="T30:T35" si="15">S30*8%</f>
        <v>0</v>
      </c>
      <c r="U30" s="390">
        <f t="shared" ref="U30:U35" si="16">S30-T30</f>
        <v>0</v>
      </c>
      <c r="V30" s="390">
        <f t="shared" ref="V30:V35" si="17">U30*8%</f>
        <v>0</v>
      </c>
      <c r="W30" s="391">
        <f t="shared" ref="W30:W35" si="18">U30-V30</f>
        <v>0</v>
      </c>
      <c r="X30" s="390">
        <f t="shared" ref="X30:X35" si="19">W30*8%</f>
        <v>0</v>
      </c>
      <c r="Y30" s="391">
        <f t="shared" ref="Y30:Y36" si="20">W30-X30</f>
        <v>0</v>
      </c>
      <c r="Z30" s="389">
        <f t="shared" ref="Z30:Z35" si="21">Y30*8%</f>
        <v>0</v>
      </c>
      <c r="AA30" s="390">
        <f t="shared" si="3"/>
        <v>0</v>
      </c>
      <c r="AB30" s="285"/>
    </row>
    <row r="31" spans="1:28" ht="12.75" customHeight="1" x14ac:dyDescent="0.4">
      <c r="A31" s="328"/>
      <c r="B31" s="412"/>
      <c r="C31" s="413"/>
      <c r="D31" s="416" t="e">
        <f>F31/F37</f>
        <v>#DIV/0!</v>
      </c>
      <c r="E31" s="414"/>
      <c r="F31" s="415"/>
      <c r="G31" s="285"/>
      <c r="H31" s="389">
        <f t="shared" si="4"/>
        <v>0</v>
      </c>
      <c r="I31" s="390">
        <f t="shared" si="5"/>
        <v>0</v>
      </c>
      <c r="J31" s="390">
        <f t="shared" si="6"/>
        <v>0</v>
      </c>
      <c r="K31" s="390">
        <f t="shared" si="7"/>
        <v>0</v>
      </c>
      <c r="L31" s="390">
        <f t="shared" si="8"/>
        <v>0</v>
      </c>
      <c r="M31" s="390">
        <f t="shared" si="9"/>
        <v>0</v>
      </c>
      <c r="N31" s="390">
        <f t="shared" si="10"/>
        <v>0</v>
      </c>
      <c r="O31" s="391">
        <f t="shared" si="11"/>
        <v>0</v>
      </c>
      <c r="P31" s="389">
        <f t="shared" si="12"/>
        <v>0</v>
      </c>
      <c r="Q31" s="390">
        <f t="shared" si="2"/>
        <v>0</v>
      </c>
      <c r="R31" s="390">
        <f t="shared" si="13"/>
        <v>0</v>
      </c>
      <c r="S31" s="390">
        <f t="shared" si="14"/>
        <v>0</v>
      </c>
      <c r="T31" s="390">
        <f t="shared" si="15"/>
        <v>0</v>
      </c>
      <c r="U31" s="390">
        <f t="shared" si="16"/>
        <v>0</v>
      </c>
      <c r="V31" s="390">
        <f t="shared" si="17"/>
        <v>0</v>
      </c>
      <c r="W31" s="391">
        <f t="shared" si="18"/>
        <v>0</v>
      </c>
      <c r="X31" s="390">
        <f t="shared" si="19"/>
        <v>0</v>
      </c>
      <c r="Y31" s="391">
        <f t="shared" si="20"/>
        <v>0</v>
      </c>
      <c r="Z31" s="389">
        <f t="shared" si="21"/>
        <v>0</v>
      </c>
      <c r="AA31" s="390">
        <f t="shared" si="3"/>
        <v>0</v>
      </c>
      <c r="AB31" s="285"/>
    </row>
    <row r="32" spans="1:28" ht="12.75" customHeight="1" x14ac:dyDescent="0.4">
      <c r="A32" s="328"/>
      <c r="B32" s="412"/>
      <c r="C32" s="413"/>
      <c r="D32" s="416" t="e">
        <f>F32/F37</f>
        <v>#DIV/0!</v>
      </c>
      <c r="E32" s="414" t="s">
        <v>71</v>
      </c>
      <c r="F32" s="415"/>
      <c r="G32" s="285"/>
      <c r="H32" s="389">
        <f t="shared" si="4"/>
        <v>0</v>
      </c>
      <c r="I32" s="390">
        <f t="shared" si="5"/>
        <v>0</v>
      </c>
      <c r="J32" s="390">
        <f t="shared" si="6"/>
        <v>0</v>
      </c>
      <c r="K32" s="390">
        <f t="shared" si="7"/>
        <v>0</v>
      </c>
      <c r="L32" s="390">
        <f t="shared" si="8"/>
        <v>0</v>
      </c>
      <c r="M32" s="390">
        <f t="shared" si="9"/>
        <v>0</v>
      </c>
      <c r="N32" s="390">
        <f t="shared" si="10"/>
        <v>0</v>
      </c>
      <c r="O32" s="391">
        <f t="shared" si="11"/>
        <v>0</v>
      </c>
      <c r="P32" s="389">
        <f t="shared" si="12"/>
        <v>0</v>
      </c>
      <c r="Q32" s="390">
        <f t="shared" si="2"/>
        <v>0</v>
      </c>
      <c r="R32" s="390">
        <f t="shared" si="13"/>
        <v>0</v>
      </c>
      <c r="S32" s="390">
        <f t="shared" si="14"/>
        <v>0</v>
      </c>
      <c r="T32" s="390">
        <f t="shared" si="15"/>
        <v>0</v>
      </c>
      <c r="U32" s="390">
        <f t="shared" si="16"/>
        <v>0</v>
      </c>
      <c r="V32" s="390">
        <f t="shared" si="17"/>
        <v>0</v>
      </c>
      <c r="W32" s="391">
        <f t="shared" si="18"/>
        <v>0</v>
      </c>
      <c r="X32" s="390">
        <f t="shared" si="19"/>
        <v>0</v>
      </c>
      <c r="Y32" s="391">
        <f t="shared" si="20"/>
        <v>0</v>
      </c>
      <c r="Z32" s="389">
        <f t="shared" si="21"/>
        <v>0</v>
      </c>
      <c r="AA32" s="390">
        <f t="shared" si="3"/>
        <v>0</v>
      </c>
      <c r="AB32" s="285"/>
    </row>
    <row r="33" spans="1:28" ht="12.75" customHeight="1" x14ac:dyDescent="0.4">
      <c r="A33" s="328"/>
      <c r="B33" s="417"/>
      <c r="C33" s="418"/>
      <c r="D33" s="416" t="e">
        <f>F33/F37</f>
        <v>#DIV/0!</v>
      </c>
      <c r="E33" s="414"/>
      <c r="F33" s="415"/>
      <c r="G33" s="285"/>
      <c r="H33" s="389">
        <f t="shared" si="4"/>
        <v>0</v>
      </c>
      <c r="I33" s="390">
        <f t="shared" si="5"/>
        <v>0</v>
      </c>
      <c r="J33" s="390">
        <f t="shared" si="6"/>
        <v>0</v>
      </c>
      <c r="K33" s="390">
        <f t="shared" si="7"/>
        <v>0</v>
      </c>
      <c r="L33" s="390">
        <f t="shared" si="8"/>
        <v>0</v>
      </c>
      <c r="M33" s="390">
        <f t="shared" si="9"/>
        <v>0</v>
      </c>
      <c r="N33" s="390">
        <f t="shared" si="10"/>
        <v>0</v>
      </c>
      <c r="O33" s="391">
        <f t="shared" si="11"/>
        <v>0</v>
      </c>
      <c r="P33" s="389">
        <f t="shared" si="12"/>
        <v>0</v>
      </c>
      <c r="Q33" s="390">
        <f t="shared" si="2"/>
        <v>0</v>
      </c>
      <c r="R33" s="390">
        <f t="shared" si="13"/>
        <v>0</v>
      </c>
      <c r="S33" s="390">
        <f t="shared" si="14"/>
        <v>0</v>
      </c>
      <c r="T33" s="390">
        <f t="shared" si="15"/>
        <v>0</v>
      </c>
      <c r="U33" s="390">
        <f t="shared" si="16"/>
        <v>0</v>
      </c>
      <c r="V33" s="390">
        <f t="shared" si="17"/>
        <v>0</v>
      </c>
      <c r="W33" s="391">
        <f t="shared" si="18"/>
        <v>0</v>
      </c>
      <c r="X33" s="390">
        <f t="shared" si="19"/>
        <v>0</v>
      </c>
      <c r="Y33" s="391">
        <f t="shared" si="20"/>
        <v>0</v>
      </c>
      <c r="Z33" s="389">
        <f t="shared" si="21"/>
        <v>0</v>
      </c>
      <c r="AA33" s="390">
        <f t="shared" si="3"/>
        <v>0</v>
      </c>
      <c r="AB33" s="285"/>
    </row>
    <row r="34" spans="1:28" ht="12.75" customHeight="1" x14ac:dyDescent="0.4">
      <c r="A34" s="328"/>
      <c r="B34" s="412"/>
      <c r="C34" s="413"/>
      <c r="D34" s="409" t="e">
        <f>F34/F37</f>
        <v>#DIV/0!</v>
      </c>
      <c r="E34" s="414" t="s">
        <v>72</v>
      </c>
      <c r="F34" s="415"/>
      <c r="G34" s="285"/>
      <c r="H34" s="389">
        <f t="shared" si="4"/>
        <v>0</v>
      </c>
      <c r="I34" s="390">
        <f t="shared" si="5"/>
        <v>0</v>
      </c>
      <c r="J34" s="390">
        <f t="shared" si="6"/>
        <v>0</v>
      </c>
      <c r="K34" s="390">
        <f t="shared" si="7"/>
        <v>0</v>
      </c>
      <c r="L34" s="390">
        <f t="shared" si="8"/>
        <v>0</v>
      </c>
      <c r="M34" s="390">
        <f t="shared" si="9"/>
        <v>0</v>
      </c>
      <c r="N34" s="390">
        <f t="shared" si="10"/>
        <v>0</v>
      </c>
      <c r="O34" s="391">
        <f t="shared" si="11"/>
        <v>0</v>
      </c>
      <c r="P34" s="389">
        <f t="shared" si="12"/>
        <v>0</v>
      </c>
      <c r="Q34" s="390">
        <f t="shared" si="2"/>
        <v>0</v>
      </c>
      <c r="R34" s="390">
        <f t="shared" si="13"/>
        <v>0</v>
      </c>
      <c r="S34" s="390">
        <f t="shared" si="14"/>
        <v>0</v>
      </c>
      <c r="T34" s="390">
        <f t="shared" si="15"/>
        <v>0</v>
      </c>
      <c r="U34" s="390">
        <f t="shared" si="16"/>
        <v>0</v>
      </c>
      <c r="V34" s="390">
        <f t="shared" si="17"/>
        <v>0</v>
      </c>
      <c r="W34" s="391">
        <f t="shared" si="18"/>
        <v>0</v>
      </c>
      <c r="X34" s="390">
        <f t="shared" si="19"/>
        <v>0</v>
      </c>
      <c r="Y34" s="391">
        <f t="shared" si="20"/>
        <v>0</v>
      </c>
      <c r="Z34" s="389">
        <f t="shared" si="21"/>
        <v>0</v>
      </c>
      <c r="AA34" s="390">
        <f t="shared" si="3"/>
        <v>0</v>
      </c>
      <c r="AB34" s="285"/>
    </row>
    <row r="35" spans="1:28" ht="12.75" customHeight="1" x14ac:dyDescent="0.4">
      <c r="A35" s="328"/>
      <c r="B35" s="419"/>
      <c r="C35" s="420"/>
      <c r="D35" s="416" t="e">
        <f>F35/F37</f>
        <v>#DIV/0!</v>
      </c>
      <c r="E35" s="421"/>
      <c r="F35" s="422"/>
      <c r="G35" s="285"/>
      <c r="H35" s="389">
        <f t="shared" si="4"/>
        <v>0</v>
      </c>
      <c r="I35" s="390">
        <f t="shared" si="5"/>
        <v>0</v>
      </c>
      <c r="J35" s="390">
        <f t="shared" si="6"/>
        <v>0</v>
      </c>
      <c r="K35" s="390">
        <f t="shared" si="7"/>
        <v>0</v>
      </c>
      <c r="L35" s="390">
        <f t="shared" si="8"/>
        <v>0</v>
      </c>
      <c r="M35" s="390">
        <f t="shared" si="9"/>
        <v>0</v>
      </c>
      <c r="N35" s="390">
        <f t="shared" si="10"/>
        <v>0</v>
      </c>
      <c r="O35" s="391">
        <f t="shared" si="11"/>
        <v>0</v>
      </c>
      <c r="P35" s="389">
        <f t="shared" si="12"/>
        <v>0</v>
      </c>
      <c r="Q35" s="390">
        <f t="shared" si="2"/>
        <v>0</v>
      </c>
      <c r="R35" s="390">
        <f t="shared" si="13"/>
        <v>0</v>
      </c>
      <c r="S35" s="390">
        <f t="shared" si="14"/>
        <v>0</v>
      </c>
      <c r="T35" s="390">
        <f t="shared" si="15"/>
        <v>0</v>
      </c>
      <c r="U35" s="390">
        <f t="shared" si="16"/>
        <v>0</v>
      </c>
      <c r="V35" s="390">
        <f t="shared" si="17"/>
        <v>0</v>
      </c>
      <c r="W35" s="391">
        <f t="shared" si="18"/>
        <v>0</v>
      </c>
      <c r="X35" s="390">
        <f t="shared" si="19"/>
        <v>0</v>
      </c>
      <c r="Y35" s="391">
        <f t="shared" si="20"/>
        <v>0</v>
      </c>
      <c r="Z35" s="389">
        <f t="shared" si="21"/>
        <v>0</v>
      </c>
      <c r="AA35" s="390">
        <f t="shared" si="3"/>
        <v>0</v>
      </c>
      <c r="AB35" s="285"/>
    </row>
    <row r="36" spans="1:28" ht="12.75" customHeight="1" thickBot="1" x14ac:dyDescent="0.45">
      <c r="A36" s="328"/>
      <c r="B36" s="423"/>
      <c r="C36" s="424"/>
      <c r="D36" s="425" t="e">
        <f>F36/F37</f>
        <v>#DIV/0!</v>
      </c>
      <c r="E36" s="426"/>
      <c r="F36" s="427"/>
      <c r="G36" s="285"/>
      <c r="H36" s="389">
        <f>F36/10</f>
        <v>0</v>
      </c>
      <c r="I36" s="428">
        <f>F36-H36</f>
        <v>0</v>
      </c>
      <c r="J36" s="390">
        <f>F36/10</f>
        <v>0</v>
      </c>
      <c r="K36" s="428">
        <f>I36-J36</f>
        <v>0</v>
      </c>
      <c r="L36" s="390">
        <f>F36/10</f>
        <v>0</v>
      </c>
      <c r="M36" s="428">
        <f>K36-L36</f>
        <v>0</v>
      </c>
      <c r="N36" s="390">
        <f>F36/10</f>
        <v>0</v>
      </c>
      <c r="O36" s="429">
        <f>M36-N36</f>
        <v>0</v>
      </c>
      <c r="P36" s="389">
        <f>F36/10</f>
        <v>0</v>
      </c>
      <c r="Q36" s="428">
        <f t="shared" si="2"/>
        <v>0</v>
      </c>
      <c r="R36" s="390">
        <f>F36/10</f>
        <v>0</v>
      </c>
      <c r="S36" s="428">
        <f>Q36-R36</f>
        <v>0</v>
      </c>
      <c r="T36" s="390">
        <f>F36/10</f>
        <v>0</v>
      </c>
      <c r="U36" s="428">
        <f>S36-T36</f>
        <v>0</v>
      </c>
      <c r="V36" s="390">
        <f>F36/10</f>
        <v>0</v>
      </c>
      <c r="W36" s="429">
        <f>U36-V36</f>
        <v>0</v>
      </c>
      <c r="X36" s="390">
        <f>V36/10</f>
        <v>0</v>
      </c>
      <c r="Y36" s="391">
        <f t="shared" si="20"/>
        <v>0</v>
      </c>
      <c r="Z36" s="389">
        <f>V36/10</f>
        <v>0</v>
      </c>
      <c r="AA36" s="428">
        <f t="shared" si="3"/>
        <v>0</v>
      </c>
      <c r="AB36" s="285"/>
    </row>
    <row r="37" spans="1:28" ht="20.25" thickBot="1" x14ac:dyDescent="0.45">
      <c r="A37" s="14"/>
      <c r="B37" s="14"/>
      <c r="C37" s="14"/>
      <c r="D37" s="430"/>
      <c r="E37" s="14"/>
      <c r="F37" s="334">
        <f>SUM(F29:F36)</f>
        <v>0</v>
      </c>
      <c r="G37" s="285"/>
      <c r="H37" s="431">
        <f t="shared" ref="H37:O37" si="22">SUM(H29:H35)</f>
        <v>0</v>
      </c>
      <c r="I37" s="431">
        <f t="shared" si="22"/>
        <v>0</v>
      </c>
      <c r="J37" s="431">
        <f t="shared" si="22"/>
        <v>0</v>
      </c>
      <c r="K37" s="431">
        <f t="shared" si="22"/>
        <v>0</v>
      </c>
      <c r="L37" s="431">
        <f t="shared" si="22"/>
        <v>0</v>
      </c>
      <c r="M37" s="431">
        <f t="shared" si="22"/>
        <v>0</v>
      </c>
      <c r="N37" s="431">
        <f t="shared" si="22"/>
        <v>0</v>
      </c>
      <c r="O37" s="432">
        <f t="shared" si="22"/>
        <v>0</v>
      </c>
      <c r="P37" s="431">
        <f t="shared" ref="P37:Y37" si="23">SUM(P29:P35)</f>
        <v>0</v>
      </c>
      <c r="Q37" s="431">
        <f t="shared" si="23"/>
        <v>0</v>
      </c>
      <c r="R37" s="431">
        <f t="shared" si="23"/>
        <v>0</v>
      </c>
      <c r="S37" s="431">
        <f t="shared" si="23"/>
        <v>0</v>
      </c>
      <c r="T37" s="431">
        <f t="shared" si="23"/>
        <v>0</v>
      </c>
      <c r="U37" s="431">
        <f t="shared" si="23"/>
        <v>0</v>
      </c>
      <c r="V37" s="431">
        <f t="shared" si="23"/>
        <v>0</v>
      </c>
      <c r="W37" s="432">
        <f t="shared" si="23"/>
        <v>0</v>
      </c>
      <c r="X37" s="431">
        <f t="shared" si="23"/>
        <v>0</v>
      </c>
      <c r="Y37" s="432">
        <f t="shared" si="23"/>
        <v>0</v>
      </c>
      <c r="Z37" s="431">
        <f>SUM(Z29:Z35)</f>
        <v>0</v>
      </c>
      <c r="AA37" s="431">
        <f>SUM(AA29:AA35)</f>
        <v>0</v>
      </c>
      <c r="AB37" s="285"/>
    </row>
    <row r="38" spans="1:28" ht="20.25" thickBot="1" x14ac:dyDescent="0.45">
      <c r="A38" s="14"/>
      <c r="B38" s="14"/>
      <c r="C38" s="14"/>
      <c r="D38" s="430"/>
      <c r="E38" s="14"/>
      <c r="F38" s="430"/>
      <c r="G38" s="285"/>
      <c r="H38" s="399" t="s">
        <v>61</v>
      </c>
      <c r="I38" s="306">
        <f>F37*5%</f>
        <v>0</v>
      </c>
      <c r="J38" s="400" t="s">
        <v>61</v>
      </c>
      <c r="K38" s="306">
        <f>I38+N26/100*I38</f>
        <v>0</v>
      </c>
      <c r="L38" s="400" t="s">
        <v>61</v>
      </c>
      <c r="M38" s="306">
        <f>K38+N26/100*K38</f>
        <v>0</v>
      </c>
      <c r="N38" s="400" t="s">
        <v>61</v>
      </c>
      <c r="O38" s="306">
        <f>M38+N26/100*M38</f>
        <v>0</v>
      </c>
      <c r="P38" s="399" t="s">
        <v>61</v>
      </c>
      <c r="Q38" s="306">
        <f>O38+N26/100*O38</f>
        <v>0</v>
      </c>
      <c r="R38" s="400" t="s">
        <v>61</v>
      </c>
      <c r="S38" s="306">
        <f>Q38+N26/100*Q38</f>
        <v>0</v>
      </c>
      <c r="T38" s="400" t="s">
        <v>61</v>
      </c>
      <c r="U38" s="306">
        <f>S38+N26/100*S38</f>
        <v>0</v>
      </c>
      <c r="V38" s="400" t="s">
        <v>61</v>
      </c>
      <c r="W38" s="306">
        <f>U38+N26/100*U38</f>
        <v>0</v>
      </c>
      <c r="X38" s="400" t="s">
        <v>61</v>
      </c>
      <c r="Y38" s="306">
        <f>W38+N26/100*W38</f>
        <v>0</v>
      </c>
      <c r="Z38" s="399" t="s">
        <v>61</v>
      </c>
      <c r="AA38" s="306">
        <f>Y38+N26/100*Y38</f>
        <v>0</v>
      </c>
      <c r="AB38" s="285"/>
    </row>
    <row r="39" spans="1:28" x14ac:dyDescent="0.4">
      <c r="A39" s="285"/>
      <c r="B39" s="285"/>
      <c r="C39" s="285"/>
      <c r="D39" s="433"/>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row>
    <row r="40" spans="1:28" ht="15" customHeight="1" x14ac:dyDescent="0.5">
      <c r="A40" s="285"/>
      <c r="B40" s="434"/>
      <c r="C40" s="434"/>
      <c r="D40" s="435"/>
      <c r="E40" s="434"/>
      <c r="F40" s="435"/>
      <c r="G40" s="285"/>
      <c r="H40" s="285"/>
      <c r="I40" s="285"/>
      <c r="J40" s="285"/>
      <c r="K40" s="285"/>
      <c r="L40" s="285"/>
      <c r="M40" s="285"/>
      <c r="N40" s="285"/>
      <c r="O40" s="285"/>
      <c r="P40" s="285"/>
      <c r="Q40" s="285"/>
      <c r="R40" s="285"/>
      <c r="S40" s="285"/>
      <c r="T40" s="285"/>
      <c r="U40" s="285"/>
      <c r="V40" s="285"/>
      <c r="W40" s="285"/>
      <c r="X40" s="436"/>
      <c r="Y40" s="436"/>
      <c r="Z40" s="285"/>
      <c r="AA40" s="285"/>
      <c r="AB40" s="285"/>
    </row>
    <row r="41" spans="1:28" ht="12.75" customHeight="1" thickBot="1" x14ac:dyDescent="0.45">
      <c r="A41" s="285"/>
      <c r="B41" s="285"/>
      <c r="C41" s="285"/>
      <c r="D41" s="285"/>
      <c r="E41" s="285"/>
      <c r="F41" s="285"/>
      <c r="G41" s="285"/>
      <c r="H41" s="285"/>
      <c r="I41" s="285"/>
      <c r="J41" s="285"/>
      <c r="K41" s="285"/>
      <c r="L41" s="285"/>
      <c r="M41" s="285"/>
      <c r="N41" s="285"/>
      <c r="O41" s="285"/>
      <c r="P41" s="285"/>
      <c r="Q41" s="285"/>
      <c r="R41" s="285"/>
      <c r="S41" s="285"/>
      <c r="T41" s="285"/>
      <c r="U41" s="285"/>
      <c r="V41" s="285"/>
      <c r="W41" s="285"/>
      <c r="X41" s="436"/>
      <c r="Y41" s="436"/>
      <c r="Z41" s="285"/>
      <c r="AA41" s="285"/>
      <c r="AB41" s="285"/>
    </row>
    <row r="42" spans="1:28" ht="26.25" thickBot="1" x14ac:dyDescent="0.7">
      <c r="A42" s="317"/>
      <c r="B42" s="335"/>
      <c r="C42" s="285"/>
      <c r="D42" s="285"/>
      <c r="E42" s="285"/>
      <c r="F42" s="297"/>
      <c r="G42" s="285"/>
      <c r="H42" s="376" t="s">
        <v>48</v>
      </c>
      <c r="I42" s="377"/>
      <c r="J42" s="376" t="s">
        <v>37</v>
      </c>
      <c r="K42" s="377"/>
      <c r="L42" s="401" t="s">
        <v>142</v>
      </c>
      <c r="M42" s="401"/>
      <c r="N42" s="381">
        <f>'هزینه های جاری'!D5</f>
        <v>0</v>
      </c>
      <c r="P42" s="437"/>
      <c r="R42" s="437" t="s">
        <v>37</v>
      </c>
      <c r="T42" s="285"/>
      <c r="U42" s="285"/>
      <c r="V42" s="285"/>
      <c r="W42" s="285"/>
      <c r="X42" s="285"/>
      <c r="Y42" s="285"/>
      <c r="Z42" s="382"/>
      <c r="AA42" s="285"/>
      <c r="AB42" s="285"/>
    </row>
    <row r="43" spans="1:28" ht="21.75" customHeight="1" thickBot="1" x14ac:dyDescent="0.7">
      <c r="A43" s="320" t="s">
        <v>7</v>
      </c>
      <c r="B43" s="320"/>
      <c r="C43" s="285"/>
      <c r="D43" s="285"/>
      <c r="E43" s="285"/>
      <c r="F43" s="297"/>
      <c r="G43" s="285"/>
      <c r="H43" s="383" t="s">
        <v>27</v>
      </c>
      <c r="I43" s="384"/>
      <c r="J43" s="384" t="s">
        <v>34</v>
      </c>
      <c r="K43" s="384"/>
      <c r="L43" s="384" t="s">
        <v>29</v>
      </c>
      <c r="M43" s="384"/>
      <c r="N43" s="384" t="s">
        <v>35</v>
      </c>
      <c r="O43" s="385"/>
      <c r="P43" s="383" t="s">
        <v>38</v>
      </c>
      <c r="Q43" s="384"/>
      <c r="R43" s="384" t="s">
        <v>39</v>
      </c>
      <c r="S43" s="384"/>
      <c r="T43" s="384" t="s">
        <v>40</v>
      </c>
      <c r="U43" s="384"/>
      <c r="V43" s="384" t="s">
        <v>41</v>
      </c>
      <c r="W43" s="385"/>
      <c r="X43" s="384" t="s">
        <v>130</v>
      </c>
      <c r="Y43" s="385"/>
      <c r="Z43" s="383" t="s">
        <v>131</v>
      </c>
      <c r="AA43" s="384"/>
      <c r="AB43" s="285"/>
    </row>
    <row r="44" spans="1:28" ht="22.5" thickBot="1" x14ac:dyDescent="0.45">
      <c r="A44" s="402" t="s">
        <v>15</v>
      </c>
      <c r="B44" s="438" t="s">
        <v>0</v>
      </c>
      <c r="C44" s="439" t="s">
        <v>11</v>
      </c>
      <c r="D44" s="439" t="s">
        <v>12</v>
      </c>
      <c r="E44" s="440" t="s">
        <v>13</v>
      </c>
      <c r="F44" s="441" t="s">
        <v>14</v>
      </c>
      <c r="G44" s="285"/>
      <c r="H44" s="386" t="s">
        <v>22</v>
      </c>
      <c r="I44" s="387" t="s">
        <v>36</v>
      </c>
      <c r="J44" s="387" t="s">
        <v>22</v>
      </c>
      <c r="K44" s="387" t="s">
        <v>36</v>
      </c>
      <c r="L44" s="387" t="s">
        <v>22</v>
      </c>
      <c r="M44" s="387" t="s">
        <v>36</v>
      </c>
      <c r="N44" s="387" t="s">
        <v>22</v>
      </c>
      <c r="O44" s="388" t="s">
        <v>36</v>
      </c>
      <c r="P44" s="386" t="s">
        <v>22</v>
      </c>
      <c r="Q44" s="387" t="s">
        <v>36</v>
      </c>
      <c r="R44" s="387" t="s">
        <v>22</v>
      </c>
      <c r="S44" s="387" t="s">
        <v>36</v>
      </c>
      <c r="T44" s="387" t="s">
        <v>22</v>
      </c>
      <c r="U44" s="387" t="s">
        <v>36</v>
      </c>
      <c r="V44" s="387" t="s">
        <v>22</v>
      </c>
      <c r="W44" s="388" t="s">
        <v>36</v>
      </c>
      <c r="X44" s="387" t="s">
        <v>22</v>
      </c>
      <c r="Y44" s="388" t="s">
        <v>36</v>
      </c>
      <c r="Z44" s="386" t="s">
        <v>22</v>
      </c>
      <c r="AA44" s="387" t="s">
        <v>36</v>
      </c>
      <c r="AB44" s="285"/>
    </row>
    <row r="45" spans="1:28" x14ac:dyDescent="0.4">
      <c r="A45" s="328"/>
      <c r="B45" s="368" t="s">
        <v>19</v>
      </c>
      <c r="C45" s="369" t="s">
        <v>18</v>
      </c>
      <c r="D45" s="369"/>
      <c r="E45" s="370"/>
      <c r="F45" s="330">
        <f>E45*D45</f>
        <v>0</v>
      </c>
      <c r="G45" s="285"/>
      <c r="H45" s="389">
        <f>F45*25%</f>
        <v>0</v>
      </c>
      <c r="I45" s="390">
        <f>F45-H45</f>
        <v>0</v>
      </c>
      <c r="J45" s="390">
        <f>I45*25%</f>
        <v>0</v>
      </c>
      <c r="K45" s="390">
        <f>I45-J45</f>
        <v>0</v>
      </c>
      <c r="L45" s="390">
        <f>K45*25%</f>
        <v>0</v>
      </c>
      <c r="M45" s="390">
        <f>K45-L45</f>
        <v>0</v>
      </c>
      <c r="N45" s="390">
        <f>M45*25%</f>
        <v>0</v>
      </c>
      <c r="O45" s="391">
        <f>M45-N45</f>
        <v>0</v>
      </c>
      <c r="P45" s="389">
        <f>O45*25%</f>
        <v>0</v>
      </c>
      <c r="Q45" s="390">
        <f>O45-P45</f>
        <v>0</v>
      </c>
      <c r="R45" s="390">
        <f>Q45*25%</f>
        <v>0</v>
      </c>
      <c r="S45" s="390">
        <f>Q45-R45</f>
        <v>0</v>
      </c>
      <c r="T45" s="390">
        <f>S45*25%</f>
        <v>0</v>
      </c>
      <c r="U45" s="390">
        <f>S45-T45</f>
        <v>0</v>
      </c>
      <c r="V45" s="390">
        <f>U45*25%</f>
        <v>0</v>
      </c>
      <c r="W45" s="391">
        <f>U45-V45</f>
        <v>0</v>
      </c>
      <c r="X45" s="390">
        <f>W45*25%</f>
        <v>0</v>
      </c>
      <c r="Y45" s="391">
        <f>W45-X45</f>
        <v>0</v>
      </c>
      <c r="Z45" s="389">
        <f>Y45*25%</f>
        <v>0</v>
      </c>
      <c r="AA45" s="390">
        <f>Y45-Z45</f>
        <v>0</v>
      </c>
      <c r="AB45" s="285"/>
    </row>
    <row r="46" spans="1:28" x14ac:dyDescent="0.4">
      <c r="A46" s="328"/>
      <c r="B46" s="368" t="s">
        <v>73</v>
      </c>
      <c r="C46" s="369" t="s">
        <v>18</v>
      </c>
      <c r="D46" s="369"/>
      <c r="E46" s="370"/>
      <c r="F46" s="330">
        <f>E46*D46</f>
        <v>0</v>
      </c>
      <c r="G46" s="285"/>
      <c r="H46" s="389">
        <f>F46*25%</f>
        <v>0</v>
      </c>
      <c r="I46" s="390">
        <f>F46-H46</f>
        <v>0</v>
      </c>
      <c r="J46" s="390">
        <f>I46*25%</f>
        <v>0</v>
      </c>
      <c r="K46" s="390">
        <f>I46-J46</f>
        <v>0</v>
      </c>
      <c r="L46" s="390">
        <f>K46*25%</f>
        <v>0</v>
      </c>
      <c r="M46" s="390">
        <f>K46-L46</f>
        <v>0</v>
      </c>
      <c r="N46" s="390">
        <f>M46*25%</f>
        <v>0</v>
      </c>
      <c r="O46" s="391">
        <f>M46-N46</f>
        <v>0</v>
      </c>
      <c r="P46" s="389">
        <f>O46*25%</f>
        <v>0</v>
      </c>
      <c r="Q46" s="390">
        <f>O46-P46</f>
        <v>0</v>
      </c>
      <c r="R46" s="390">
        <f>Q46*25%</f>
        <v>0</v>
      </c>
      <c r="S46" s="390">
        <f>Q46-R46</f>
        <v>0</v>
      </c>
      <c r="T46" s="390">
        <f>S46*25%</f>
        <v>0</v>
      </c>
      <c r="U46" s="390">
        <f>S46-T46</f>
        <v>0</v>
      </c>
      <c r="V46" s="390">
        <f>U46*25%</f>
        <v>0</v>
      </c>
      <c r="W46" s="391">
        <f>U46-V46</f>
        <v>0</v>
      </c>
      <c r="X46" s="390">
        <f>W46*25%</f>
        <v>0</v>
      </c>
      <c r="Y46" s="391">
        <f>W46-X46</f>
        <v>0</v>
      </c>
      <c r="Z46" s="389">
        <f>Y46*25%</f>
        <v>0</v>
      </c>
      <c r="AA46" s="390">
        <f>Y46-Z46</f>
        <v>0</v>
      </c>
      <c r="AB46" s="285"/>
    </row>
    <row r="47" spans="1:28" ht="16.5" thickBot="1" x14ac:dyDescent="0.45">
      <c r="A47" s="342"/>
      <c r="B47" s="392" t="s">
        <v>96</v>
      </c>
      <c r="C47" s="393" t="s">
        <v>18</v>
      </c>
      <c r="D47" s="393"/>
      <c r="E47" s="394"/>
      <c r="F47" s="346">
        <f>E47*D47</f>
        <v>0</v>
      </c>
      <c r="G47" s="285"/>
      <c r="H47" s="389">
        <f>F47*25%</f>
        <v>0</v>
      </c>
      <c r="I47" s="390">
        <f>F47-H47</f>
        <v>0</v>
      </c>
      <c r="J47" s="390">
        <f>I47*25%</f>
        <v>0</v>
      </c>
      <c r="K47" s="390">
        <f>I47-J47</f>
        <v>0</v>
      </c>
      <c r="L47" s="390">
        <f>K47*25%</f>
        <v>0</v>
      </c>
      <c r="M47" s="390">
        <f>K47-L47</f>
        <v>0</v>
      </c>
      <c r="N47" s="390">
        <f>M47*25%</f>
        <v>0</v>
      </c>
      <c r="O47" s="391">
        <f>M47-N47</f>
        <v>0</v>
      </c>
      <c r="P47" s="389">
        <f>O47*25%</f>
        <v>0</v>
      </c>
      <c r="Q47" s="390">
        <f>O47-P47</f>
        <v>0</v>
      </c>
      <c r="R47" s="390">
        <f>Q47*25%</f>
        <v>0</v>
      </c>
      <c r="S47" s="390">
        <f>Q47-R47</f>
        <v>0</v>
      </c>
      <c r="T47" s="390">
        <f>S47*25%</f>
        <v>0</v>
      </c>
      <c r="U47" s="390">
        <f>S47-T47</f>
        <v>0</v>
      </c>
      <c r="V47" s="390">
        <f>U47*25%</f>
        <v>0</v>
      </c>
      <c r="W47" s="391">
        <f>U47-V47</f>
        <v>0</v>
      </c>
      <c r="X47" s="390">
        <f>W47*25%</f>
        <v>0</v>
      </c>
      <c r="Y47" s="391">
        <f>W47-X47</f>
        <v>0</v>
      </c>
      <c r="Z47" s="389">
        <f>Y47*25%</f>
        <v>0</v>
      </c>
      <c r="AA47" s="390">
        <f>Y47-Z47</f>
        <v>0</v>
      </c>
      <c r="AB47" s="285"/>
    </row>
    <row r="48" spans="1:28" ht="20.25" thickBot="1" x14ac:dyDescent="0.45">
      <c r="A48" s="14"/>
      <c r="B48" s="333"/>
      <c r="C48" s="14"/>
      <c r="D48" s="14"/>
      <c r="E48" s="14"/>
      <c r="F48" s="334">
        <f>SUM(F45:F47)</f>
        <v>0</v>
      </c>
      <c r="G48" s="285"/>
      <c r="H48" s="431">
        <f t="shared" ref="H48:O48" si="24">SUM(H45:H47)</f>
        <v>0</v>
      </c>
      <c r="I48" s="442">
        <f t="shared" si="24"/>
        <v>0</v>
      </c>
      <c r="J48" s="431">
        <f t="shared" si="24"/>
        <v>0</v>
      </c>
      <c r="K48" s="442">
        <f t="shared" si="24"/>
        <v>0</v>
      </c>
      <c r="L48" s="431">
        <f t="shared" si="24"/>
        <v>0</v>
      </c>
      <c r="M48" s="442">
        <f t="shared" si="24"/>
        <v>0</v>
      </c>
      <c r="N48" s="431">
        <f t="shared" si="24"/>
        <v>0</v>
      </c>
      <c r="O48" s="442">
        <f t="shared" si="24"/>
        <v>0</v>
      </c>
      <c r="P48" s="442">
        <f t="shared" ref="P48:W48" si="25">SUM(P45:P46)</f>
        <v>0</v>
      </c>
      <c r="Q48" s="431">
        <f t="shared" si="25"/>
        <v>0</v>
      </c>
      <c r="R48" s="442">
        <f t="shared" si="25"/>
        <v>0</v>
      </c>
      <c r="S48" s="431">
        <f t="shared" si="25"/>
        <v>0</v>
      </c>
      <c r="T48" s="442">
        <f t="shared" si="25"/>
        <v>0</v>
      </c>
      <c r="U48" s="431">
        <f t="shared" si="25"/>
        <v>0</v>
      </c>
      <c r="V48" s="442">
        <f t="shared" si="25"/>
        <v>0</v>
      </c>
      <c r="W48" s="431">
        <f t="shared" si="25"/>
        <v>0</v>
      </c>
      <c r="X48" s="431">
        <f>SUM(X45:X47)</f>
        <v>0</v>
      </c>
      <c r="Y48" s="442">
        <f>SUM(Y45:Y47)</f>
        <v>0</v>
      </c>
      <c r="Z48" s="442">
        <f>SUM(Z45:Z46)</f>
        <v>0</v>
      </c>
      <c r="AA48" s="431">
        <f>SUM(AA45:AA46)</f>
        <v>0</v>
      </c>
      <c r="AB48" s="285"/>
    </row>
    <row r="49" spans="1:28" ht="16.5" thickBot="1" x14ac:dyDescent="0.45">
      <c r="A49" s="285"/>
      <c r="B49" s="335"/>
      <c r="C49" s="285"/>
      <c r="D49" s="285"/>
      <c r="E49" s="285"/>
      <c r="F49" s="297"/>
      <c r="G49" s="285"/>
      <c r="H49" s="399" t="s">
        <v>61</v>
      </c>
      <c r="I49" s="306">
        <f>F48*10%</f>
        <v>0</v>
      </c>
      <c r="J49" s="400" t="s">
        <v>61</v>
      </c>
      <c r="K49" s="306">
        <f>I49+N42/100*I49</f>
        <v>0</v>
      </c>
      <c r="L49" s="400" t="s">
        <v>61</v>
      </c>
      <c r="M49" s="306">
        <f>K49+N42/100*K49</f>
        <v>0</v>
      </c>
      <c r="N49" s="400" t="s">
        <v>61</v>
      </c>
      <c r="O49" s="306">
        <f>M49+N42/100*M49</f>
        <v>0</v>
      </c>
      <c r="P49" s="399" t="s">
        <v>61</v>
      </c>
      <c r="Q49" s="306">
        <f>O49+N42/100*O49</f>
        <v>0</v>
      </c>
      <c r="R49" s="400" t="s">
        <v>61</v>
      </c>
      <c r="S49" s="306">
        <f>Q49+N42/100*Q49</f>
        <v>0</v>
      </c>
      <c r="T49" s="400" t="s">
        <v>61</v>
      </c>
      <c r="U49" s="306">
        <f>S49+N42/100*S49</f>
        <v>0</v>
      </c>
      <c r="V49" s="400" t="s">
        <v>61</v>
      </c>
      <c r="W49" s="306">
        <f>U49+N42/100*U49</f>
        <v>0</v>
      </c>
      <c r="X49" s="400" t="s">
        <v>61</v>
      </c>
      <c r="Y49" s="306">
        <f>W49+N42/100*W49</f>
        <v>0</v>
      </c>
      <c r="Z49" s="399" t="s">
        <v>61</v>
      </c>
      <c r="AA49" s="306">
        <f>Y49+N42/100*Y49</f>
        <v>0</v>
      </c>
      <c r="AB49" s="285"/>
    </row>
    <row r="50" spans="1:28" ht="26.25" thickBot="1" x14ac:dyDescent="0.7">
      <c r="A50" s="317"/>
      <c r="B50" s="335"/>
      <c r="C50" s="319"/>
      <c r="D50" s="285"/>
      <c r="E50" s="285"/>
      <c r="F50" s="297"/>
      <c r="G50" s="285"/>
      <c r="H50" s="376" t="s">
        <v>103</v>
      </c>
      <c r="I50" s="377"/>
      <c r="J50" s="376" t="s">
        <v>104</v>
      </c>
      <c r="K50" s="377"/>
      <c r="L50" s="401"/>
      <c r="M50" s="401"/>
      <c r="N50" s="443"/>
      <c r="P50" s="437"/>
      <c r="R50" s="437" t="s">
        <v>42</v>
      </c>
      <c r="Z50" s="437"/>
      <c r="AB50" s="285"/>
    </row>
    <row r="51" spans="1:28" ht="26.25" thickBot="1" x14ac:dyDescent="0.7">
      <c r="A51" s="320" t="s">
        <v>102</v>
      </c>
      <c r="B51" s="320"/>
      <c r="C51" s="285"/>
      <c r="D51" s="285"/>
      <c r="E51" s="285"/>
      <c r="F51" s="297"/>
      <c r="G51" s="285"/>
      <c r="H51" s="383" t="s">
        <v>27</v>
      </c>
      <c r="I51" s="384"/>
      <c r="J51" s="384" t="s">
        <v>34</v>
      </c>
      <c r="K51" s="384"/>
      <c r="L51" s="384" t="s">
        <v>29</v>
      </c>
      <c r="M51" s="384"/>
      <c r="N51" s="384" t="s">
        <v>35</v>
      </c>
      <c r="O51" s="385"/>
      <c r="P51" s="383" t="s">
        <v>38</v>
      </c>
      <c r="Q51" s="384"/>
      <c r="R51" s="384" t="s">
        <v>39</v>
      </c>
      <c r="S51" s="384"/>
      <c r="T51" s="384" t="s">
        <v>40</v>
      </c>
      <c r="U51" s="384"/>
      <c r="V51" s="384" t="s">
        <v>41</v>
      </c>
      <c r="W51" s="385"/>
      <c r="X51" s="384" t="s">
        <v>130</v>
      </c>
      <c r="Y51" s="385"/>
      <c r="Z51" s="383" t="s">
        <v>131</v>
      </c>
      <c r="AA51" s="384"/>
      <c r="AB51" s="285"/>
    </row>
    <row r="52" spans="1:28" ht="22.5" thickBot="1" x14ac:dyDescent="0.45">
      <c r="A52" s="321" t="s">
        <v>15</v>
      </c>
      <c r="B52" s="322" t="s">
        <v>0</v>
      </c>
      <c r="C52" s="323"/>
      <c r="D52" s="323"/>
      <c r="E52" s="323"/>
      <c r="F52" s="324" t="s">
        <v>14</v>
      </c>
      <c r="G52" s="285"/>
      <c r="H52" s="386" t="s">
        <v>22</v>
      </c>
      <c r="I52" s="387" t="s">
        <v>36</v>
      </c>
      <c r="J52" s="387" t="s">
        <v>22</v>
      </c>
      <c r="K52" s="387" t="s">
        <v>36</v>
      </c>
      <c r="L52" s="387" t="s">
        <v>22</v>
      </c>
      <c r="M52" s="387" t="s">
        <v>36</v>
      </c>
      <c r="N52" s="387" t="s">
        <v>22</v>
      </c>
      <c r="O52" s="388" t="s">
        <v>36</v>
      </c>
      <c r="P52" s="386" t="s">
        <v>22</v>
      </c>
      <c r="Q52" s="387" t="s">
        <v>36</v>
      </c>
      <c r="R52" s="387" t="s">
        <v>22</v>
      </c>
      <c r="S52" s="387" t="s">
        <v>36</v>
      </c>
      <c r="T52" s="387" t="s">
        <v>22</v>
      </c>
      <c r="U52" s="387" t="s">
        <v>36</v>
      </c>
      <c r="V52" s="387" t="s">
        <v>22</v>
      </c>
      <c r="W52" s="388" t="s">
        <v>36</v>
      </c>
      <c r="X52" s="387" t="s">
        <v>22</v>
      </c>
      <c r="Y52" s="388" t="s">
        <v>36</v>
      </c>
      <c r="Z52" s="386" t="s">
        <v>22</v>
      </c>
      <c r="AA52" s="387" t="s">
        <v>36</v>
      </c>
      <c r="AB52" s="285"/>
    </row>
    <row r="53" spans="1:28" ht="16.5" thickBot="1" x14ac:dyDescent="0.45">
      <c r="A53" s="371"/>
      <c r="B53" s="444" t="s">
        <v>74</v>
      </c>
      <c r="C53" s="444"/>
      <c r="D53" s="444"/>
      <c r="E53" s="445"/>
      <c r="F53" s="446"/>
      <c r="G53" s="285"/>
      <c r="H53" s="389">
        <f>F53*10%</f>
        <v>0</v>
      </c>
      <c r="I53" s="428">
        <f>F53-H53</f>
        <v>0</v>
      </c>
      <c r="J53" s="390">
        <f>F53*10%</f>
        <v>0</v>
      </c>
      <c r="K53" s="428">
        <f>I53-J53</f>
        <v>0</v>
      </c>
      <c r="L53" s="390">
        <f>F53*10%</f>
        <v>0</v>
      </c>
      <c r="M53" s="428">
        <f>K53-L53</f>
        <v>0</v>
      </c>
      <c r="N53" s="390">
        <f>F53*10%</f>
        <v>0</v>
      </c>
      <c r="O53" s="429">
        <f>M53-N53</f>
        <v>0</v>
      </c>
      <c r="P53" s="389">
        <f>F53*10%</f>
        <v>0</v>
      </c>
      <c r="Q53" s="428">
        <f>O53-P53</f>
        <v>0</v>
      </c>
      <c r="R53" s="390">
        <f>F53*10%</f>
        <v>0</v>
      </c>
      <c r="S53" s="428">
        <f>Q53-R53</f>
        <v>0</v>
      </c>
      <c r="T53" s="390">
        <f>F53*10%</f>
        <v>0</v>
      </c>
      <c r="U53" s="428">
        <f>S53-T53</f>
        <v>0</v>
      </c>
      <c r="V53" s="390">
        <f>F53*10%</f>
        <v>0</v>
      </c>
      <c r="W53" s="429">
        <f>U53-V53</f>
        <v>0</v>
      </c>
      <c r="X53" s="390">
        <f>V53*10%</f>
        <v>0</v>
      </c>
      <c r="Y53" s="429">
        <f>W53-X53</f>
        <v>0</v>
      </c>
      <c r="Z53" s="389">
        <f>V53*10%</f>
        <v>0</v>
      </c>
      <c r="AA53" s="428">
        <f>Y53-Z53</f>
        <v>0</v>
      </c>
      <c r="AB53" s="285"/>
    </row>
    <row r="54" spans="1:28" ht="20.25" thickBot="1" x14ac:dyDescent="0.45">
      <c r="A54" s="14"/>
      <c r="B54" s="333"/>
      <c r="C54" s="14"/>
      <c r="D54" s="14"/>
      <c r="E54" s="14"/>
      <c r="F54" s="334">
        <f>SUM(F53:F53)</f>
        <v>0</v>
      </c>
      <c r="G54" s="285"/>
      <c r="H54" s="396">
        <f t="shared" ref="H54:O54" si="26">SUM(H53:H53)</f>
        <v>0</v>
      </c>
      <c r="I54" s="397">
        <f t="shared" si="26"/>
        <v>0</v>
      </c>
      <c r="J54" s="397">
        <f t="shared" si="26"/>
        <v>0</v>
      </c>
      <c r="K54" s="397">
        <f t="shared" si="26"/>
        <v>0</v>
      </c>
      <c r="L54" s="397">
        <f t="shared" si="26"/>
        <v>0</v>
      </c>
      <c r="M54" s="397">
        <f t="shared" si="26"/>
        <v>0</v>
      </c>
      <c r="N54" s="397">
        <f t="shared" si="26"/>
        <v>0</v>
      </c>
      <c r="O54" s="398">
        <f t="shared" si="26"/>
        <v>0</v>
      </c>
      <c r="P54" s="396">
        <f t="shared" ref="P54:Y54" si="27">SUM(P53:P53)</f>
        <v>0</v>
      </c>
      <c r="Q54" s="397">
        <f t="shared" si="27"/>
        <v>0</v>
      </c>
      <c r="R54" s="397">
        <f t="shared" si="27"/>
        <v>0</v>
      </c>
      <c r="S54" s="397">
        <f t="shared" si="27"/>
        <v>0</v>
      </c>
      <c r="T54" s="397">
        <f t="shared" si="27"/>
        <v>0</v>
      </c>
      <c r="U54" s="397">
        <f t="shared" si="27"/>
        <v>0</v>
      </c>
      <c r="V54" s="397">
        <f t="shared" si="27"/>
        <v>0</v>
      </c>
      <c r="W54" s="398">
        <f t="shared" si="27"/>
        <v>0</v>
      </c>
      <c r="X54" s="397">
        <f t="shared" si="27"/>
        <v>0</v>
      </c>
      <c r="Y54" s="398">
        <f t="shared" si="27"/>
        <v>0</v>
      </c>
      <c r="Z54" s="396">
        <f>SUM(Z53:Z53)</f>
        <v>0</v>
      </c>
      <c r="AA54" s="397">
        <f>SUM(AA53:AA53)</f>
        <v>0</v>
      </c>
      <c r="AB54" s="285"/>
    </row>
    <row r="55" spans="1:28" x14ac:dyDescent="0.4">
      <c r="A55" s="285"/>
      <c r="B55" s="335"/>
      <c r="C55" s="285"/>
      <c r="D55" s="285"/>
      <c r="E55" s="285"/>
      <c r="F55" s="297"/>
      <c r="G55" s="285"/>
      <c r="H55" s="447"/>
      <c r="I55" s="447"/>
      <c r="J55" s="447"/>
      <c r="K55" s="447"/>
      <c r="L55" s="447"/>
      <c r="M55" s="447"/>
      <c r="N55" s="447"/>
      <c r="O55" s="447"/>
      <c r="P55" s="285"/>
      <c r="Q55" s="285"/>
      <c r="R55" s="285"/>
      <c r="S55" s="285"/>
      <c r="T55" s="285"/>
      <c r="U55" s="285"/>
      <c r="V55" s="285"/>
      <c r="W55" s="285"/>
      <c r="X55" s="447"/>
      <c r="Y55" s="447"/>
      <c r="Z55" s="285"/>
      <c r="AA55" s="285"/>
      <c r="AB55" s="285"/>
    </row>
    <row r="56" spans="1:28" ht="25.5" x14ac:dyDescent="0.65">
      <c r="A56" s="317"/>
      <c r="B56" s="335"/>
      <c r="C56" s="319"/>
      <c r="D56" s="319"/>
      <c r="E56" s="285"/>
      <c r="F56" s="297"/>
      <c r="G56" s="285"/>
      <c r="H56" s="285" t="s">
        <v>43</v>
      </c>
      <c r="I56" s="285"/>
      <c r="J56" s="285"/>
      <c r="K56" s="285"/>
      <c r="L56" s="285"/>
      <c r="M56" s="285"/>
      <c r="N56" s="285"/>
      <c r="O56" s="285"/>
      <c r="P56" s="285"/>
      <c r="Q56" s="285"/>
      <c r="R56" s="285"/>
      <c r="S56" s="285"/>
      <c r="T56" s="285"/>
      <c r="U56" s="285"/>
      <c r="V56" s="285"/>
      <c r="W56" s="285"/>
      <c r="X56" s="285"/>
      <c r="Y56" s="285"/>
      <c r="Z56" s="285"/>
      <c r="AA56" s="285"/>
      <c r="AB56" s="285"/>
    </row>
    <row r="57" spans="1:28" ht="26.25" thickBot="1" x14ac:dyDescent="0.7">
      <c r="A57" s="320" t="s">
        <v>20</v>
      </c>
      <c r="B57" s="320"/>
      <c r="C57" s="285"/>
      <c r="D57" s="285"/>
      <c r="E57" s="285"/>
      <c r="F57" s="297"/>
      <c r="G57" s="285"/>
      <c r="H57" s="436" t="s">
        <v>99</v>
      </c>
      <c r="I57" s="436"/>
      <c r="J57" s="436"/>
      <c r="K57" s="436"/>
      <c r="L57" s="436"/>
      <c r="M57" s="436"/>
      <c r="N57" s="436"/>
      <c r="O57" s="436"/>
      <c r="P57" s="285"/>
      <c r="Q57" s="285"/>
      <c r="R57" s="285"/>
      <c r="S57" s="285"/>
      <c r="T57" s="285"/>
      <c r="U57" s="285"/>
      <c r="V57" s="285"/>
      <c r="W57" s="285"/>
      <c r="X57" s="285"/>
      <c r="Y57" s="285"/>
      <c r="Z57" s="285"/>
      <c r="AA57" s="285"/>
      <c r="AB57" s="285"/>
    </row>
    <row r="58" spans="1:28" ht="22.5" thickBot="1" x14ac:dyDescent="0.45">
      <c r="A58" s="321" t="s">
        <v>15</v>
      </c>
      <c r="B58" s="322" t="s">
        <v>0</v>
      </c>
      <c r="C58" s="323"/>
      <c r="D58" s="323"/>
      <c r="E58" s="323"/>
      <c r="F58" s="324" t="s">
        <v>14</v>
      </c>
      <c r="G58" s="285"/>
      <c r="H58" s="436"/>
      <c r="I58" s="436"/>
      <c r="J58" s="436"/>
      <c r="K58" s="436"/>
      <c r="L58" s="436"/>
      <c r="M58" s="436"/>
      <c r="N58" s="436"/>
      <c r="O58" s="436"/>
      <c r="P58" s="285"/>
      <c r="Q58" s="285"/>
      <c r="R58" s="285"/>
      <c r="S58" s="285"/>
      <c r="T58" s="285"/>
      <c r="U58" s="285"/>
      <c r="V58" s="285"/>
      <c r="W58" s="285"/>
      <c r="X58" s="285"/>
      <c r="Y58" s="285"/>
      <c r="Z58" s="285"/>
      <c r="AA58" s="285"/>
      <c r="AB58" s="285"/>
    </row>
    <row r="59" spans="1:28" ht="16.5" thickBot="1" x14ac:dyDescent="0.45">
      <c r="A59" s="325"/>
      <c r="B59" s="326" t="s">
        <v>97</v>
      </c>
      <c r="C59" s="326"/>
      <c r="D59" s="326"/>
      <c r="E59" s="326"/>
      <c r="F59" s="448"/>
      <c r="G59" s="285"/>
      <c r="H59" s="285"/>
      <c r="I59" s="285"/>
      <c r="J59" s="285"/>
      <c r="K59" s="285"/>
      <c r="L59" s="285"/>
      <c r="M59" s="285"/>
      <c r="N59" s="285"/>
      <c r="O59" s="285"/>
      <c r="P59" s="285"/>
      <c r="Q59" s="285"/>
      <c r="R59" s="285"/>
      <c r="S59" s="285"/>
      <c r="T59" s="285"/>
      <c r="U59" s="285"/>
      <c r="V59" s="285"/>
      <c r="W59" s="285"/>
      <c r="X59" s="285"/>
      <c r="Y59" s="285"/>
      <c r="Z59" s="285"/>
      <c r="AA59" s="285"/>
      <c r="AB59" s="285"/>
    </row>
    <row r="60" spans="1:28" ht="20.25" thickBot="1" x14ac:dyDescent="0.45">
      <c r="A60" s="14"/>
      <c r="B60" s="333"/>
      <c r="C60" s="14"/>
      <c r="D60" s="14"/>
      <c r="E60" s="14"/>
      <c r="F60" s="449">
        <f>SUM(F59:F59)</f>
        <v>0</v>
      </c>
      <c r="G60" s="285"/>
      <c r="H60" s="285"/>
      <c r="I60" s="285"/>
      <c r="J60" s="285"/>
      <c r="K60" s="285"/>
      <c r="L60" s="285"/>
      <c r="M60" s="285"/>
      <c r="N60" s="285"/>
      <c r="O60" s="285"/>
      <c r="P60" s="285"/>
      <c r="Q60" s="285"/>
      <c r="R60" s="285"/>
      <c r="S60" s="285"/>
      <c r="T60" s="285"/>
      <c r="U60" s="285"/>
      <c r="V60" s="285"/>
      <c r="W60" s="285"/>
      <c r="X60" s="285"/>
      <c r="Y60" s="285"/>
      <c r="Z60" s="285"/>
      <c r="AA60" s="285"/>
      <c r="AB60" s="285"/>
    </row>
    <row r="61" spans="1:28" x14ac:dyDescent="0.4">
      <c r="A61" s="285"/>
      <c r="B61" s="335"/>
      <c r="C61" s="285"/>
      <c r="D61" s="285"/>
      <c r="E61" s="285"/>
      <c r="F61" s="297"/>
      <c r="G61" s="285"/>
      <c r="H61" s="285"/>
      <c r="I61" s="285"/>
      <c r="J61" s="285"/>
      <c r="K61" s="285"/>
      <c r="L61" s="285"/>
      <c r="M61" s="285"/>
      <c r="N61" s="285"/>
      <c r="O61" s="285"/>
      <c r="P61" s="285"/>
      <c r="Q61" s="285"/>
      <c r="R61" s="285"/>
      <c r="S61" s="285"/>
      <c r="T61" s="285"/>
      <c r="U61" s="285"/>
      <c r="V61" s="285"/>
      <c r="W61" s="285"/>
      <c r="X61" s="285"/>
      <c r="Y61" s="285"/>
      <c r="Z61" s="285"/>
      <c r="AA61" s="285"/>
      <c r="AB61" s="285"/>
    </row>
    <row r="62" spans="1:28" ht="25.5" x14ac:dyDescent="0.65">
      <c r="A62" s="317"/>
      <c r="B62" s="335"/>
      <c r="C62" s="319"/>
      <c r="D62" s="285"/>
      <c r="E62" s="285"/>
      <c r="F62" s="297"/>
      <c r="G62" s="285"/>
      <c r="H62" s="285"/>
      <c r="I62" s="285"/>
      <c r="J62" s="285"/>
      <c r="K62" s="285"/>
      <c r="L62" s="285"/>
      <c r="M62" s="285"/>
      <c r="N62" s="285"/>
      <c r="O62" s="285"/>
      <c r="P62" s="285"/>
      <c r="Q62" s="285"/>
      <c r="R62" s="285"/>
      <c r="S62" s="285"/>
      <c r="T62" s="285"/>
      <c r="U62" s="285"/>
      <c r="V62" s="285"/>
      <c r="W62" s="285"/>
      <c r="X62" s="285"/>
      <c r="Y62" s="285"/>
      <c r="Z62" s="285"/>
      <c r="AA62" s="285"/>
      <c r="AB62" s="285"/>
    </row>
    <row r="63" spans="1:28" ht="26.25" thickBot="1" x14ac:dyDescent="0.7">
      <c r="A63" s="320" t="s">
        <v>23</v>
      </c>
      <c r="B63" s="320"/>
      <c r="C63" s="285"/>
      <c r="D63" s="285"/>
      <c r="E63" s="285"/>
      <c r="F63" s="297"/>
      <c r="G63" s="285"/>
      <c r="H63" s="285"/>
      <c r="I63" s="285"/>
      <c r="J63" s="285"/>
      <c r="K63" s="285"/>
      <c r="L63" s="285"/>
      <c r="M63" s="285"/>
      <c r="N63" s="285"/>
      <c r="O63" s="285"/>
      <c r="P63" s="285"/>
      <c r="Q63" s="285"/>
      <c r="R63" s="285"/>
      <c r="S63" s="285"/>
      <c r="T63" s="285"/>
      <c r="U63" s="285"/>
      <c r="V63" s="285"/>
      <c r="W63" s="285"/>
      <c r="X63" s="285"/>
      <c r="Y63" s="285"/>
      <c r="Z63" s="285"/>
      <c r="AA63" s="285"/>
      <c r="AB63" s="285"/>
    </row>
    <row r="64" spans="1:28" ht="22.5" thickBot="1" x14ac:dyDescent="0.45">
      <c r="A64" s="321" t="s">
        <v>15</v>
      </c>
      <c r="B64" s="322" t="s">
        <v>0</v>
      </c>
      <c r="C64" s="323"/>
      <c r="D64" s="323"/>
      <c r="E64" s="323"/>
      <c r="F64" s="324" t="s">
        <v>14</v>
      </c>
      <c r="G64" s="285"/>
      <c r="H64" s="285"/>
      <c r="I64" s="285"/>
      <c r="J64" s="285"/>
      <c r="K64" s="285"/>
      <c r="L64" s="285"/>
      <c r="M64" s="285"/>
      <c r="N64" s="285"/>
      <c r="O64" s="285"/>
      <c r="P64" s="285"/>
      <c r="Q64" s="285"/>
      <c r="R64" s="285"/>
      <c r="S64" s="285"/>
      <c r="T64" s="285"/>
      <c r="U64" s="285"/>
      <c r="V64" s="285"/>
      <c r="W64" s="285"/>
      <c r="X64" s="285"/>
      <c r="Y64" s="285"/>
      <c r="Z64" s="285"/>
      <c r="AA64" s="285"/>
      <c r="AB64" s="285"/>
    </row>
    <row r="65" spans="1:28" ht="16.5" thickBot="1" x14ac:dyDescent="0.45">
      <c r="A65" s="450"/>
      <c r="B65" s="451" t="s">
        <v>86</v>
      </c>
      <c r="C65" s="452"/>
      <c r="D65" s="452"/>
      <c r="E65" s="452"/>
      <c r="F65" s="453">
        <f>5%*(F60+F54+F48+'سرمایه درگردش'!F24+F23+F14+F6+'سرمايه گذاري ثابت و استهلاک آن'!F37)</f>
        <v>0</v>
      </c>
      <c r="G65" s="285"/>
      <c r="H65" s="454"/>
      <c r="I65" s="454"/>
      <c r="J65" s="454"/>
      <c r="K65" s="454"/>
      <c r="L65" s="285"/>
      <c r="M65" s="285"/>
      <c r="N65" s="285"/>
      <c r="O65" s="285"/>
      <c r="P65" s="285"/>
      <c r="Q65" s="285"/>
      <c r="R65" s="285"/>
      <c r="S65" s="285"/>
      <c r="T65" s="285"/>
      <c r="U65" s="285"/>
      <c r="V65" s="285"/>
      <c r="W65" s="285"/>
      <c r="X65" s="285"/>
      <c r="Y65" s="285"/>
      <c r="Z65" s="285"/>
      <c r="AA65" s="285"/>
      <c r="AB65" s="285"/>
    </row>
    <row r="66" spans="1:28" ht="20.25" thickBot="1" x14ac:dyDescent="0.45">
      <c r="A66" s="14"/>
      <c r="B66" s="333"/>
      <c r="C66" s="14"/>
      <c r="D66" s="14"/>
      <c r="E66" s="14"/>
      <c r="F66" s="334">
        <f>SUM(F65)</f>
        <v>0</v>
      </c>
      <c r="G66" s="285"/>
      <c r="H66" s="285"/>
      <c r="I66" s="285"/>
      <c r="J66" s="285"/>
      <c r="K66" s="285"/>
      <c r="L66" s="285"/>
      <c r="M66" s="285"/>
      <c r="N66" s="285"/>
      <c r="O66" s="285"/>
      <c r="P66" s="285"/>
      <c r="Q66" s="285"/>
      <c r="R66" s="285"/>
      <c r="S66" s="285"/>
      <c r="T66" s="285"/>
      <c r="U66" s="285"/>
      <c r="V66" s="285"/>
      <c r="W66" s="285"/>
      <c r="X66" s="285"/>
      <c r="Y66" s="285"/>
      <c r="Z66" s="285"/>
      <c r="AA66" s="285"/>
      <c r="AB66" s="285"/>
    </row>
    <row r="67" spans="1:28" ht="19.5" hidden="1" x14ac:dyDescent="0.4">
      <c r="A67" s="15"/>
      <c r="B67" s="455"/>
      <c r="C67" s="15"/>
      <c r="D67" s="15"/>
      <c r="E67" s="15"/>
      <c r="F67" s="456"/>
    </row>
    <row r="71" spans="1:28" ht="13.5" hidden="1" customHeight="1" x14ac:dyDescent="0.4"/>
    <row r="72" spans="1:28" ht="13.5" hidden="1" customHeight="1" x14ac:dyDescent="0.4"/>
    <row r="73" spans="1:28" ht="13.5" hidden="1" customHeight="1" x14ac:dyDescent="0.4"/>
    <row r="76" spans="1:28" ht="13.5" hidden="1" customHeight="1" x14ac:dyDescent="0.4"/>
    <row r="79" spans="1:28" ht="10.5" hidden="1" customHeight="1" x14ac:dyDescent="0.55000000000000004">
      <c r="G79" s="457"/>
      <c r="H79" s="458"/>
      <c r="I79" s="458"/>
      <c r="J79" s="458"/>
      <c r="K79" s="458"/>
      <c r="L79" s="458"/>
      <c r="M79" s="458"/>
      <c r="N79" s="458"/>
      <c r="O79" s="458"/>
      <c r="P79" s="458"/>
      <c r="Q79" s="458"/>
      <c r="R79" s="458"/>
      <c r="S79" s="458"/>
      <c r="T79" s="458"/>
      <c r="U79" s="458"/>
      <c r="V79" s="458"/>
      <c r="W79" s="458"/>
      <c r="X79" s="458"/>
      <c r="Y79" s="458"/>
      <c r="Z79" s="458"/>
      <c r="AA79" s="458"/>
    </row>
    <row r="80" spans="1:28" ht="21" hidden="1" x14ac:dyDescent="0.4">
      <c r="G80" s="457"/>
      <c r="H80" s="459"/>
      <c r="I80" s="459"/>
      <c r="J80" s="459"/>
      <c r="K80" s="459"/>
      <c r="L80" s="459"/>
      <c r="M80" s="459"/>
      <c r="N80" s="459"/>
      <c r="O80" s="459"/>
      <c r="P80" s="459"/>
      <c r="Q80" s="459"/>
      <c r="R80" s="459"/>
      <c r="S80" s="459"/>
      <c r="T80" s="459"/>
      <c r="U80" s="459"/>
      <c r="V80" s="459"/>
      <c r="W80" s="459"/>
      <c r="X80" s="459"/>
      <c r="Y80" s="459"/>
      <c r="Z80" s="459"/>
      <c r="AA80" s="459"/>
    </row>
    <row r="81" spans="2:27" hidden="1" x14ac:dyDescent="0.4">
      <c r="G81" s="457"/>
      <c r="H81" s="460"/>
      <c r="I81" s="460"/>
      <c r="J81" s="460"/>
      <c r="K81" s="460"/>
      <c r="L81" s="460"/>
      <c r="M81" s="460"/>
      <c r="N81" s="460"/>
      <c r="O81" s="460"/>
      <c r="P81" s="460"/>
      <c r="Q81" s="460"/>
      <c r="R81" s="460"/>
      <c r="S81" s="460"/>
      <c r="T81" s="460"/>
      <c r="U81" s="460"/>
      <c r="V81" s="460"/>
      <c r="W81" s="460"/>
      <c r="X81" s="460"/>
      <c r="Y81" s="460"/>
      <c r="Z81" s="460"/>
      <c r="AA81" s="460"/>
    </row>
    <row r="82" spans="2:27" hidden="1" x14ac:dyDescent="0.4">
      <c r="G82" s="457"/>
      <c r="H82" s="460"/>
      <c r="I82" s="460"/>
      <c r="J82" s="460"/>
      <c r="K82" s="460"/>
      <c r="L82" s="460"/>
      <c r="M82" s="460"/>
      <c r="N82" s="460"/>
      <c r="O82" s="460"/>
      <c r="P82" s="460"/>
      <c r="Q82" s="460"/>
      <c r="R82" s="460"/>
      <c r="S82" s="460"/>
      <c r="T82" s="460"/>
      <c r="U82" s="460"/>
      <c r="V82" s="460"/>
      <c r="W82" s="460"/>
      <c r="X82" s="460"/>
      <c r="Y82" s="460"/>
      <c r="Z82" s="460"/>
      <c r="AA82" s="460"/>
    </row>
    <row r="83" spans="2:27" hidden="1" x14ac:dyDescent="0.4">
      <c r="G83" s="457"/>
      <c r="H83" s="460"/>
      <c r="I83" s="460"/>
      <c r="J83" s="460"/>
      <c r="K83" s="460"/>
      <c r="L83" s="460"/>
      <c r="M83" s="460"/>
      <c r="N83" s="460"/>
      <c r="O83" s="460"/>
      <c r="P83" s="460"/>
      <c r="Q83" s="460"/>
      <c r="R83" s="460"/>
      <c r="S83" s="460"/>
      <c r="T83" s="460"/>
      <c r="U83" s="460"/>
      <c r="V83" s="460"/>
      <c r="W83" s="460"/>
      <c r="X83" s="460"/>
      <c r="Y83" s="460"/>
      <c r="Z83" s="460"/>
      <c r="AA83" s="460"/>
    </row>
    <row r="84" spans="2:27" hidden="1" x14ac:dyDescent="0.4">
      <c r="G84" s="457"/>
      <c r="H84" s="460"/>
      <c r="I84" s="460"/>
      <c r="J84" s="460"/>
      <c r="K84" s="460"/>
      <c r="L84" s="460"/>
      <c r="M84" s="460"/>
      <c r="N84" s="460"/>
      <c r="O84" s="460"/>
      <c r="P84" s="460"/>
      <c r="Q84" s="460"/>
      <c r="R84" s="460"/>
      <c r="S84" s="460"/>
      <c r="T84" s="460"/>
      <c r="U84" s="460"/>
      <c r="V84" s="460"/>
      <c r="W84" s="460"/>
      <c r="X84" s="460"/>
      <c r="Y84" s="460"/>
      <c r="Z84" s="460"/>
      <c r="AA84" s="460"/>
    </row>
    <row r="85" spans="2:27" hidden="1" x14ac:dyDescent="0.4">
      <c r="G85" s="457"/>
      <c r="H85" s="460"/>
      <c r="I85" s="460"/>
      <c r="J85" s="460"/>
      <c r="K85" s="460"/>
      <c r="L85" s="460"/>
      <c r="M85" s="460"/>
      <c r="N85" s="460"/>
      <c r="O85" s="460"/>
      <c r="P85" s="460"/>
      <c r="Q85" s="460"/>
      <c r="R85" s="460"/>
      <c r="S85" s="460"/>
      <c r="T85" s="460"/>
      <c r="U85" s="460"/>
      <c r="V85" s="460"/>
      <c r="W85" s="460"/>
      <c r="X85" s="460"/>
      <c r="Y85" s="460"/>
      <c r="Z85" s="460"/>
      <c r="AA85" s="460"/>
    </row>
    <row r="86" spans="2:27" hidden="1" x14ac:dyDescent="0.4">
      <c r="G86" s="457"/>
      <c r="H86" s="460"/>
      <c r="I86" s="460"/>
      <c r="J86" s="460"/>
      <c r="K86" s="460"/>
      <c r="L86" s="460"/>
      <c r="M86" s="460"/>
      <c r="N86" s="460"/>
      <c r="O86" s="460"/>
      <c r="P86" s="460"/>
      <c r="Q86" s="460"/>
      <c r="R86" s="460"/>
      <c r="S86" s="460"/>
      <c r="T86" s="460"/>
      <c r="U86" s="460"/>
      <c r="V86" s="460"/>
      <c r="W86" s="460"/>
      <c r="X86" s="460"/>
      <c r="Y86" s="460"/>
      <c r="Z86" s="460"/>
      <c r="AA86" s="460"/>
    </row>
    <row r="87" spans="2:27" hidden="1" x14ac:dyDescent="0.4">
      <c r="G87" s="457"/>
      <c r="H87" s="460"/>
      <c r="I87" s="460"/>
      <c r="J87" s="460"/>
      <c r="K87" s="460"/>
      <c r="L87" s="460"/>
      <c r="M87" s="460"/>
      <c r="N87" s="460"/>
      <c r="O87" s="460"/>
      <c r="P87" s="460"/>
      <c r="Q87" s="460"/>
      <c r="R87" s="460"/>
      <c r="S87" s="460"/>
      <c r="T87" s="460"/>
      <c r="U87" s="460"/>
      <c r="V87" s="460"/>
      <c r="W87" s="460"/>
      <c r="X87" s="460"/>
      <c r="Y87" s="460"/>
      <c r="Z87" s="460"/>
      <c r="AA87" s="460"/>
    </row>
    <row r="88" spans="2:27" hidden="1" x14ac:dyDescent="0.4">
      <c r="G88" s="457"/>
      <c r="H88" s="460"/>
      <c r="I88" s="460"/>
      <c r="J88" s="460"/>
      <c r="K88" s="460"/>
      <c r="L88" s="460"/>
      <c r="M88" s="460"/>
      <c r="N88" s="460"/>
      <c r="O88" s="460"/>
      <c r="P88" s="460"/>
      <c r="Q88" s="460"/>
      <c r="R88" s="460"/>
      <c r="S88" s="460"/>
      <c r="T88" s="460"/>
      <c r="U88" s="460"/>
      <c r="V88" s="460"/>
      <c r="W88" s="460"/>
      <c r="X88" s="460"/>
      <c r="Y88" s="460"/>
      <c r="Z88" s="460"/>
      <c r="AA88" s="460"/>
    </row>
    <row r="89" spans="2:27" hidden="1" x14ac:dyDescent="0.4">
      <c r="G89" s="457"/>
      <c r="H89" s="460"/>
      <c r="I89" s="460"/>
      <c r="J89" s="460"/>
      <c r="K89" s="460"/>
      <c r="L89" s="460"/>
      <c r="M89" s="460"/>
      <c r="N89" s="460"/>
      <c r="O89" s="460"/>
      <c r="P89" s="460"/>
      <c r="Q89" s="460"/>
      <c r="R89" s="460"/>
      <c r="S89" s="460"/>
      <c r="T89" s="460"/>
      <c r="U89" s="460"/>
      <c r="V89" s="460"/>
      <c r="W89" s="460"/>
      <c r="X89" s="460"/>
      <c r="Y89" s="460"/>
      <c r="Z89" s="460"/>
      <c r="AA89" s="460"/>
    </row>
    <row r="90" spans="2:27" hidden="1" x14ac:dyDescent="0.4">
      <c r="G90" s="457"/>
      <c r="H90" s="460"/>
      <c r="I90" s="460"/>
      <c r="J90" s="460"/>
      <c r="K90" s="460"/>
      <c r="L90" s="460"/>
      <c r="M90" s="460"/>
      <c r="N90" s="460"/>
      <c r="O90" s="460"/>
      <c r="P90" s="460"/>
      <c r="Q90" s="460"/>
      <c r="R90" s="460"/>
      <c r="S90" s="460"/>
      <c r="T90" s="460"/>
      <c r="U90" s="460"/>
      <c r="V90" s="460"/>
      <c r="W90" s="460"/>
      <c r="X90" s="460"/>
      <c r="Y90" s="460"/>
      <c r="Z90" s="460"/>
      <c r="AA90" s="460"/>
    </row>
    <row r="91" spans="2:27" hidden="1" x14ac:dyDescent="0.4">
      <c r="G91" s="457"/>
      <c r="H91" s="460"/>
      <c r="I91" s="460"/>
      <c r="J91" s="460"/>
      <c r="K91" s="460"/>
      <c r="L91" s="460"/>
      <c r="M91" s="460"/>
      <c r="N91" s="460"/>
      <c r="O91" s="460"/>
      <c r="P91" s="460"/>
      <c r="Q91" s="460"/>
      <c r="R91" s="460"/>
      <c r="S91" s="460"/>
      <c r="T91" s="460"/>
      <c r="U91" s="460"/>
      <c r="V91" s="460"/>
      <c r="W91" s="460"/>
      <c r="X91" s="460"/>
      <c r="Y91" s="460"/>
      <c r="Z91" s="460"/>
      <c r="AA91" s="460"/>
    </row>
    <row r="95" spans="2:27" ht="20.25" hidden="1" thickBot="1" x14ac:dyDescent="0.45">
      <c r="B95" s="461" t="s">
        <v>145</v>
      </c>
      <c r="C95" s="462"/>
      <c r="D95" s="463">
        <f>'هزینه های جاری'!D6</f>
        <v>0</v>
      </c>
      <c r="E95" s="464" t="s">
        <v>137</v>
      </c>
    </row>
  </sheetData>
  <sheetProtection algorithmName="SHA-512" hashValue="Ujmc85DmBS3ilDjzi/825nOyQhbHQkVAD2/nwrXK2DlUQ+GH/nSDX3PDY+nm1U71cR2op6TsJPe4lsEH0xQP3Q==" saltValue="G83DUClL4wObOSK5ZcxtTw==" spinCount="100000" sheet="1" objects="1" scenarios="1"/>
  <mergeCells count="76">
    <mergeCell ref="B1:F1"/>
    <mergeCell ref="A9:B9"/>
    <mergeCell ref="A3:B3"/>
    <mergeCell ref="A17:B17"/>
    <mergeCell ref="A27:B27"/>
    <mergeCell ref="A43:B43"/>
    <mergeCell ref="B29:C29"/>
    <mergeCell ref="B30:C30"/>
    <mergeCell ref="B32:C32"/>
    <mergeCell ref="B31:C31"/>
    <mergeCell ref="B34:C34"/>
    <mergeCell ref="B36:C36"/>
    <mergeCell ref="T17:U17"/>
    <mergeCell ref="T27:U27"/>
    <mergeCell ref="T43:U43"/>
    <mergeCell ref="P27:Q27"/>
    <mergeCell ref="N51:O51"/>
    <mergeCell ref="P17:Q17"/>
    <mergeCell ref="N17:O17"/>
    <mergeCell ref="V79:W79"/>
    <mergeCell ref="T79:U79"/>
    <mergeCell ref="R79:S79"/>
    <mergeCell ref="P79:Q79"/>
    <mergeCell ref="H17:I17"/>
    <mergeCell ref="J17:K17"/>
    <mergeCell ref="H27:I27"/>
    <mergeCell ref="P43:Q43"/>
    <mergeCell ref="L43:M43"/>
    <mergeCell ref="P51:Q51"/>
    <mergeCell ref="N79:O79"/>
    <mergeCell ref="J51:K51"/>
    <mergeCell ref="R51:S51"/>
    <mergeCell ref="T51:U51"/>
    <mergeCell ref="V17:W17"/>
    <mergeCell ref="R27:S27"/>
    <mergeCell ref="H79:I79"/>
    <mergeCell ref="H43:I43"/>
    <mergeCell ref="A51:B51"/>
    <mergeCell ref="A57:B57"/>
    <mergeCell ref="A63:B63"/>
    <mergeCell ref="B65:E65"/>
    <mergeCell ref="B59:E59"/>
    <mergeCell ref="B64:E64"/>
    <mergeCell ref="H57:O58"/>
    <mergeCell ref="H51:I51"/>
    <mergeCell ref="L51:M51"/>
    <mergeCell ref="L50:M50"/>
    <mergeCell ref="L17:M17"/>
    <mergeCell ref="R17:S17"/>
    <mergeCell ref="B58:E58"/>
    <mergeCell ref="B53:E53"/>
    <mergeCell ref="B52:E52"/>
    <mergeCell ref="L26:M26"/>
    <mergeCell ref="L42:M42"/>
    <mergeCell ref="L27:M27"/>
    <mergeCell ref="X17:Y17"/>
    <mergeCell ref="Z17:AA17"/>
    <mergeCell ref="X27:Y27"/>
    <mergeCell ref="Z27:AA27"/>
    <mergeCell ref="X40:Y41"/>
    <mergeCell ref="X43:Y43"/>
    <mergeCell ref="J27:K27"/>
    <mergeCell ref="Z79:AA79"/>
    <mergeCell ref="X79:Y79"/>
    <mergeCell ref="Z43:AA43"/>
    <mergeCell ref="X51:Y51"/>
    <mergeCell ref="Z51:AA51"/>
    <mergeCell ref="V51:W51"/>
    <mergeCell ref="J79:K79"/>
    <mergeCell ref="N43:O43"/>
    <mergeCell ref="L79:M79"/>
    <mergeCell ref="J43:K43"/>
    <mergeCell ref="V43:W43"/>
    <mergeCell ref="R43:S43"/>
    <mergeCell ref="V27:W27"/>
    <mergeCell ref="N27:O27"/>
  </mergeCells>
  <phoneticPr fontId="0" type="noConversion"/>
  <pageMargins left="0.17" right="0.17" top="0.17" bottom="0.17" header="0.17" footer="0.16"/>
  <pageSetup paperSize="9" scale="45" orientation="portrait" r:id="rId1"/>
  <headerFooter alignWithMargins="0"/>
  <rowBreaks count="1" manualBreakCount="1">
    <brk id="41" max="16383"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35"/>
  <sheetViews>
    <sheetView showGridLines="0" rightToLeft="1" zoomScaleNormal="100" workbookViewId="0">
      <selection activeCell="H12" sqref="H12"/>
    </sheetView>
  </sheetViews>
  <sheetFormatPr defaultRowHeight="12.75" zeroHeight="1" x14ac:dyDescent="0.2"/>
  <cols>
    <col min="1" max="1" width="7.5703125" style="16" customWidth="1"/>
    <col min="2" max="2" width="28.5703125" style="16" customWidth="1"/>
    <col min="3" max="3" width="7.7109375" style="16" bestFit="1" customWidth="1"/>
    <col min="4" max="4" width="5.7109375" style="16" bestFit="1" customWidth="1"/>
    <col min="5" max="5" width="10.42578125" style="16" bestFit="1" customWidth="1"/>
    <col min="6" max="15" width="14.5703125" style="16" customWidth="1"/>
    <col min="16" max="16" width="9.140625" style="318"/>
    <col min="17" max="256" width="0" style="16" hidden="1" customWidth="1"/>
    <col min="257" max="16384" width="9.140625" style="16"/>
  </cols>
  <sheetData>
    <row r="1" spans="1:16" s="467" customFormat="1" ht="25.5" customHeight="1" x14ac:dyDescent="0.2">
      <c r="A1" s="471" t="s">
        <v>206</v>
      </c>
      <c r="B1" s="473" t="s">
        <v>205</v>
      </c>
      <c r="P1" s="470"/>
    </row>
    <row r="2" spans="1:16" s="318" customFormat="1" ht="25.5" x14ac:dyDescent="0.65">
      <c r="A2" s="317"/>
      <c r="C2" s="319"/>
      <c r="D2" s="285"/>
      <c r="E2" s="285"/>
      <c r="F2" s="297"/>
    </row>
    <row r="3" spans="1:16" s="318" customFormat="1" ht="26.25" thickBot="1" x14ac:dyDescent="0.7">
      <c r="A3" s="320" t="s">
        <v>98</v>
      </c>
      <c r="B3" s="320"/>
      <c r="C3" s="285"/>
      <c r="D3" s="285"/>
      <c r="E3" s="285"/>
      <c r="F3" s="297"/>
    </row>
    <row r="4" spans="1:16" ht="22.5" thickBot="1" x14ac:dyDescent="0.25">
      <c r="A4" s="321" t="s">
        <v>15</v>
      </c>
      <c r="B4" s="322" t="s">
        <v>0</v>
      </c>
      <c r="C4" s="323"/>
      <c r="D4" s="323"/>
      <c r="E4" s="323"/>
      <c r="F4" s="324" t="s">
        <v>50</v>
      </c>
      <c r="G4" s="324" t="s">
        <v>34</v>
      </c>
      <c r="H4" s="324" t="s">
        <v>29</v>
      </c>
      <c r="I4" s="324" t="s">
        <v>35</v>
      </c>
      <c r="J4" s="324" t="s">
        <v>38</v>
      </c>
      <c r="K4" s="324" t="s">
        <v>39</v>
      </c>
      <c r="L4" s="324" t="s">
        <v>40</v>
      </c>
      <c r="M4" s="324" t="s">
        <v>41</v>
      </c>
      <c r="N4" s="324" t="s">
        <v>130</v>
      </c>
      <c r="O4" s="324" t="s">
        <v>131</v>
      </c>
    </row>
    <row r="5" spans="1:16" ht="15.75" x14ac:dyDescent="0.2">
      <c r="A5" s="325"/>
      <c r="B5" s="326" t="s">
        <v>146</v>
      </c>
      <c r="C5" s="326"/>
      <c r="D5" s="326"/>
      <c r="E5" s="326"/>
      <c r="F5" s="327">
        <f>F26*3</f>
        <v>0</v>
      </c>
      <c r="G5" s="327">
        <f>('هزینه های جاری'!F6)/4</f>
        <v>0</v>
      </c>
      <c r="H5" s="327">
        <f>('هزینه های جاری'!G6)/4</f>
        <v>0</v>
      </c>
      <c r="I5" s="327">
        <f>('هزینه های جاری'!H6)/4</f>
        <v>0</v>
      </c>
      <c r="J5" s="327">
        <f>('هزینه های جاری'!I6)/4</f>
        <v>0</v>
      </c>
      <c r="K5" s="327">
        <f>('هزینه های جاری'!J6)/4</f>
        <v>0</v>
      </c>
      <c r="L5" s="327">
        <f>('هزینه های جاری'!K6)/4</f>
        <v>0</v>
      </c>
      <c r="M5" s="327">
        <f>('هزینه های جاری'!L6)/4</f>
        <v>0</v>
      </c>
      <c r="N5" s="327">
        <f>('هزینه های جاری'!M6)/4</f>
        <v>0</v>
      </c>
      <c r="O5" s="327">
        <f>('هزینه های جاری'!N6)/4</f>
        <v>0</v>
      </c>
    </row>
    <row r="6" spans="1:16" ht="15.75" x14ac:dyDescent="0.2">
      <c r="A6" s="328"/>
      <c r="B6" s="329" t="s">
        <v>190</v>
      </c>
      <c r="C6" s="329"/>
      <c r="D6" s="329"/>
      <c r="E6" s="329"/>
      <c r="F6" s="330">
        <f>('صورت سود و زیان پیش بینی شده'!B21)/4</f>
        <v>0</v>
      </c>
      <c r="G6" s="330">
        <f>('صورت سود و زیان پیش بینی شده'!C21)/4</f>
        <v>0</v>
      </c>
      <c r="H6" s="330">
        <f>('صورت سود و زیان پیش بینی شده'!D21)/4</f>
        <v>0</v>
      </c>
      <c r="I6" s="330">
        <f>('صورت سود و زیان پیش بینی شده'!E21)/4</f>
        <v>0</v>
      </c>
      <c r="J6" s="330">
        <f>('صورت سود و زیان پیش بینی شده'!F21)/4</f>
        <v>0</v>
      </c>
      <c r="K6" s="330">
        <f>('صورت سود و زیان پیش بینی شده'!G21)/4</f>
        <v>0</v>
      </c>
      <c r="L6" s="330">
        <f>('صورت سود و زیان پیش بینی شده'!H21)/4</f>
        <v>0</v>
      </c>
      <c r="M6" s="330">
        <f>('صورت سود و زیان پیش بینی شده'!I21)/4</f>
        <v>0</v>
      </c>
      <c r="N6" s="330">
        <f>('صورت سود و زیان پیش بینی شده'!J21)/4</f>
        <v>0</v>
      </c>
      <c r="O6" s="330">
        <f>('صورت سود و زیان پیش بینی شده'!K21)/4</f>
        <v>0</v>
      </c>
    </row>
    <row r="7" spans="1:16" ht="15.75" x14ac:dyDescent="0.2">
      <c r="A7" s="328"/>
      <c r="B7" s="329" t="s">
        <v>160</v>
      </c>
      <c r="C7" s="329"/>
      <c r="D7" s="329"/>
      <c r="E7" s="329"/>
      <c r="F7" s="330">
        <f>('هزینه های جاری'!E9+'هزینه های جاری'!E10+'هزینه های جاری'!E11+'هزینه های جاری'!E12)/4</f>
        <v>0</v>
      </c>
      <c r="G7" s="330">
        <f>('هزینه های جاری'!F9+'هزینه های جاری'!F10+'هزینه های جاری'!F11+'هزینه های جاری'!F12)/4</f>
        <v>0</v>
      </c>
      <c r="H7" s="330">
        <f>('هزینه های جاری'!G9+'هزینه های جاری'!G10+'هزینه های جاری'!G11+'هزینه های جاری'!G12)/4</f>
        <v>0</v>
      </c>
      <c r="I7" s="330">
        <f>('هزینه های جاری'!H9+'هزینه های جاری'!H10+'هزینه های جاری'!H11+'هزینه های جاری'!H12)/4</f>
        <v>0</v>
      </c>
      <c r="J7" s="330">
        <f>('هزینه های جاری'!I9+'هزینه های جاری'!I10+'هزینه های جاری'!I11+'هزینه های جاری'!I12)/4</f>
        <v>0</v>
      </c>
      <c r="K7" s="330">
        <f>('هزینه های جاری'!J9+'هزینه های جاری'!J10+'هزینه های جاری'!J11+'هزینه های جاری'!J12)/4</f>
        <v>0</v>
      </c>
      <c r="L7" s="330">
        <f>('هزینه های جاری'!K9+'هزینه های جاری'!K10+'هزینه های جاری'!K11+'هزینه های جاری'!K12)/4</f>
        <v>0</v>
      </c>
      <c r="M7" s="330">
        <f>('هزینه های جاری'!L9+'هزینه های جاری'!L10+'هزینه های جاری'!L11+'هزینه های جاری'!L12)/4</f>
        <v>0</v>
      </c>
      <c r="N7" s="330">
        <f>('هزینه های جاری'!M9+'هزینه های جاری'!M10+'هزینه های جاری'!M11+'هزینه های جاری'!M12)/4</f>
        <v>0</v>
      </c>
      <c r="O7" s="330">
        <f>('هزینه های جاری'!N9+'هزینه های جاری'!N10+'هزینه های جاری'!N11+'هزینه های جاری'!N12)/4</f>
        <v>0</v>
      </c>
    </row>
    <row r="8" spans="1:16" ht="15.75" x14ac:dyDescent="0.2">
      <c r="A8" s="328"/>
      <c r="B8" s="329" t="s">
        <v>115</v>
      </c>
      <c r="C8" s="329"/>
      <c r="D8" s="329"/>
      <c r="E8" s="329"/>
      <c r="F8" s="330">
        <f>('هزینه های جاری'!E3+'هزینه های جاری'!E4+'هزینه های جاری'!E5)/4</f>
        <v>0</v>
      </c>
      <c r="G8" s="330">
        <f>('هزینه های جاری'!F3+'هزینه های جاری'!F4+'هزینه های جاری'!F5)/4</f>
        <v>0</v>
      </c>
      <c r="H8" s="330">
        <f>('هزینه های جاری'!G3+'هزینه های جاری'!G4+'هزینه های جاری'!G5)/4</f>
        <v>0</v>
      </c>
      <c r="I8" s="330">
        <f>('هزینه های جاری'!H3+'هزینه های جاری'!H4+'هزینه های جاری'!H5)/4</f>
        <v>0</v>
      </c>
      <c r="J8" s="330">
        <f>('هزینه های جاری'!I3+'هزینه های جاری'!I4+'هزینه های جاری'!I5)/4</f>
        <v>0</v>
      </c>
      <c r="K8" s="330">
        <f>('هزینه های جاری'!J3+'هزینه های جاری'!J4+'هزینه های جاری'!J5)/4</f>
        <v>0</v>
      </c>
      <c r="L8" s="330">
        <f>('هزینه های جاری'!K3+'هزینه های جاری'!K4+'هزینه های جاری'!K5)/4</f>
        <v>0</v>
      </c>
      <c r="M8" s="330">
        <f>('هزینه های جاری'!L3+'هزینه های جاری'!L4+'هزینه های جاری'!L5)/4</f>
        <v>0</v>
      </c>
      <c r="N8" s="330">
        <f>('هزینه های جاری'!M3+'هزینه های جاری'!M4+'هزینه های جاری'!M5)/4</f>
        <v>0</v>
      </c>
      <c r="O8" s="330">
        <f>('هزینه های جاری'!N3+'هزینه های جاری'!N4+'هزینه های جاری'!N5)/4</f>
        <v>0</v>
      </c>
    </row>
    <row r="9" spans="1:16" ht="15.75" x14ac:dyDescent="0.2">
      <c r="A9" s="328"/>
      <c r="B9" s="331"/>
      <c r="C9" s="331"/>
      <c r="D9" s="331"/>
      <c r="E9" s="331"/>
      <c r="F9" s="332"/>
      <c r="G9" s="332">
        <f>('هزینه های جاری'!F7)/4</f>
        <v>0</v>
      </c>
      <c r="H9" s="332">
        <f>('هزینه های جاری'!G7)/4</f>
        <v>0</v>
      </c>
      <c r="I9" s="332">
        <f>('هزینه های جاری'!H7)/4</f>
        <v>0</v>
      </c>
      <c r="J9" s="332">
        <f>('هزینه های جاری'!I7)/4</f>
        <v>0</v>
      </c>
      <c r="K9" s="332">
        <f>('هزینه های جاری'!J7)/4</f>
        <v>0</v>
      </c>
      <c r="L9" s="332">
        <f>('هزینه های جاری'!K7)/4</f>
        <v>0</v>
      </c>
      <c r="M9" s="332">
        <f>('هزینه های جاری'!L7)/4</f>
        <v>0</v>
      </c>
      <c r="N9" s="332">
        <f>('هزینه های جاری'!M7)/4</f>
        <v>0</v>
      </c>
      <c r="O9" s="332">
        <f>('هزینه های جاری'!N7)/4</f>
        <v>0</v>
      </c>
    </row>
    <row r="10" spans="1:16" ht="20.25" thickBot="1" x14ac:dyDescent="0.25">
      <c r="A10" s="14"/>
      <c r="B10" s="333"/>
      <c r="C10" s="14"/>
      <c r="D10" s="14"/>
      <c r="E10" s="14"/>
      <c r="F10" s="334">
        <f>SUM(F5:F9)</f>
        <v>0</v>
      </c>
      <c r="G10" s="334">
        <f>SUM(G5:G9)</f>
        <v>0</v>
      </c>
      <c r="H10" s="334">
        <f t="shared" ref="H10:O10" si="0">SUM(H5:H9)</f>
        <v>0</v>
      </c>
      <c r="I10" s="334">
        <f t="shared" si="0"/>
        <v>0</v>
      </c>
      <c r="J10" s="334">
        <f t="shared" si="0"/>
        <v>0</v>
      </c>
      <c r="K10" s="334">
        <f t="shared" si="0"/>
        <v>0</v>
      </c>
      <c r="L10" s="334">
        <f t="shared" si="0"/>
        <v>0</v>
      </c>
      <c r="M10" s="334">
        <f t="shared" si="0"/>
        <v>0</v>
      </c>
      <c r="N10" s="334">
        <f t="shared" si="0"/>
        <v>0</v>
      </c>
      <c r="O10" s="334">
        <f t="shared" si="0"/>
        <v>0</v>
      </c>
    </row>
    <row r="11" spans="1:16" ht="25.5" x14ac:dyDescent="0.65">
      <c r="A11" s="317"/>
      <c r="B11" s="335"/>
      <c r="C11" s="285"/>
      <c r="D11" s="285"/>
      <c r="E11" s="285"/>
      <c r="F11" s="297"/>
      <c r="G11" s="318"/>
      <c r="H11" s="318"/>
      <c r="I11" s="318"/>
      <c r="J11" s="318"/>
      <c r="K11" s="318"/>
      <c r="L11" s="318"/>
      <c r="M11" s="318"/>
      <c r="N11" s="318"/>
      <c r="O11" s="318"/>
    </row>
    <row r="12" spans="1:16" ht="26.25" thickBot="1" x14ac:dyDescent="0.7">
      <c r="A12" s="320" t="s">
        <v>202</v>
      </c>
      <c r="B12" s="320"/>
      <c r="C12" s="319"/>
      <c r="D12" s="319"/>
      <c r="E12" s="285"/>
      <c r="F12" s="297"/>
      <c r="G12" s="318"/>
      <c r="H12" s="318"/>
      <c r="I12" s="318"/>
      <c r="J12" s="318"/>
      <c r="K12" s="318"/>
      <c r="L12" s="318"/>
      <c r="M12" s="318"/>
      <c r="N12" s="318"/>
      <c r="O12" s="318"/>
    </row>
    <row r="13" spans="1:16" ht="22.5" thickBot="1" x14ac:dyDescent="0.25">
      <c r="A13" s="321" t="s">
        <v>15</v>
      </c>
      <c r="B13" s="336" t="s">
        <v>0</v>
      </c>
      <c r="C13" s="337" t="s">
        <v>11</v>
      </c>
      <c r="D13" s="337" t="s">
        <v>12</v>
      </c>
      <c r="E13" s="338" t="s">
        <v>13</v>
      </c>
      <c r="F13" s="324" t="s">
        <v>14</v>
      </c>
      <c r="G13" s="318"/>
      <c r="H13" s="318"/>
      <c r="I13" s="318"/>
      <c r="J13" s="318"/>
      <c r="K13" s="318"/>
      <c r="L13" s="318"/>
      <c r="M13" s="318"/>
      <c r="N13" s="318"/>
      <c r="O13" s="318"/>
    </row>
    <row r="14" spans="1:16" ht="15.75" x14ac:dyDescent="0.2">
      <c r="A14" s="325"/>
      <c r="B14" s="339"/>
      <c r="C14" s="340"/>
      <c r="D14" s="340"/>
      <c r="E14" s="341"/>
      <c r="F14" s="327">
        <f t="shared" ref="F14:F20" si="1">D14*E14</f>
        <v>0</v>
      </c>
      <c r="G14" s="318"/>
      <c r="H14" s="318"/>
      <c r="I14" s="318"/>
      <c r="J14" s="318"/>
      <c r="K14" s="318"/>
      <c r="L14" s="318"/>
      <c r="M14" s="318"/>
      <c r="N14" s="318"/>
      <c r="O14" s="318"/>
    </row>
    <row r="15" spans="1:16" ht="15.75" x14ac:dyDescent="0.2">
      <c r="A15" s="342"/>
      <c r="B15" s="343"/>
      <c r="C15" s="344"/>
      <c r="D15" s="344"/>
      <c r="E15" s="345"/>
      <c r="F15" s="346">
        <f t="shared" si="1"/>
        <v>0</v>
      </c>
      <c r="G15" s="318"/>
      <c r="H15" s="318"/>
      <c r="I15" s="318"/>
      <c r="J15" s="318"/>
      <c r="K15" s="318"/>
      <c r="L15" s="318"/>
      <c r="M15" s="318"/>
      <c r="N15" s="318"/>
      <c r="O15" s="318"/>
    </row>
    <row r="16" spans="1:16" ht="15.75" x14ac:dyDescent="0.2">
      <c r="A16" s="342"/>
      <c r="B16" s="343"/>
      <c r="C16" s="344"/>
      <c r="D16" s="344"/>
      <c r="E16" s="345"/>
      <c r="F16" s="346">
        <f t="shared" si="1"/>
        <v>0</v>
      </c>
      <c r="G16" s="318"/>
      <c r="H16" s="318"/>
      <c r="I16" s="318"/>
      <c r="J16" s="318"/>
      <c r="K16" s="318"/>
      <c r="L16" s="318"/>
      <c r="M16" s="318"/>
      <c r="N16" s="318"/>
      <c r="O16" s="318"/>
    </row>
    <row r="17" spans="1:15" ht="15.75" x14ac:dyDescent="0.2">
      <c r="A17" s="342"/>
      <c r="B17" s="343"/>
      <c r="C17" s="344"/>
      <c r="D17" s="344"/>
      <c r="E17" s="345"/>
      <c r="F17" s="346">
        <f t="shared" si="1"/>
        <v>0</v>
      </c>
      <c r="G17" s="318"/>
      <c r="H17" s="318"/>
      <c r="I17" s="318"/>
      <c r="J17" s="318"/>
      <c r="K17" s="318"/>
      <c r="L17" s="318"/>
      <c r="M17" s="318"/>
      <c r="N17" s="318"/>
      <c r="O17" s="318"/>
    </row>
    <row r="18" spans="1:15" ht="15.75" x14ac:dyDescent="0.2">
      <c r="A18" s="342"/>
      <c r="B18" s="343"/>
      <c r="C18" s="344"/>
      <c r="D18" s="344"/>
      <c r="E18" s="345"/>
      <c r="F18" s="346">
        <f t="shared" si="1"/>
        <v>0</v>
      </c>
      <c r="G18" s="318"/>
      <c r="H18" s="318"/>
      <c r="I18" s="318"/>
      <c r="J18" s="318"/>
      <c r="K18" s="318"/>
      <c r="L18" s="318"/>
      <c r="M18" s="318"/>
      <c r="N18" s="318"/>
      <c r="O18" s="318"/>
    </row>
    <row r="19" spans="1:15" ht="15.75" x14ac:dyDescent="0.2">
      <c r="A19" s="342"/>
      <c r="B19" s="343"/>
      <c r="C19" s="344"/>
      <c r="D19" s="344"/>
      <c r="E19" s="345"/>
      <c r="F19" s="346">
        <f t="shared" si="1"/>
        <v>0</v>
      </c>
      <c r="G19" s="318"/>
      <c r="H19" s="318"/>
      <c r="I19" s="318"/>
      <c r="J19" s="318"/>
      <c r="K19" s="318"/>
      <c r="L19" s="318"/>
      <c r="M19" s="318"/>
      <c r="N19" s="318"/>
      <c r="O19" s="318"/>
    </row>
    <row r="20" spans="1:15" ht="15.75" x14ac:dyDescent="0.2">
      <c r="A20" s="342"/>
      <c r="B20" s="343"/>
      <c r="C20" s="344"/>
      <c r="D20" s="344"/>
      <c r="E20" s="345"/>
      <c r="F20" s="346">
        <f t="shared" si="1"/>
        <v>0</v>
      </c>
      <c r="G20" s="318"/>
      <c r="H20" s="318"/>
      <c r="I20" s="318"/>
      <c r="J20" s="318"/>
      <c r="K20" s="318"/>
      <c r="L20" s="318"/>
      <c r="M20" s="318"/>
      <c r="N20" s="318"/>
      <c r="O20" s="318"/>
    </row>
    <row r="21" spans="1:15" ht="15.75" x14ac:dyDescent="0.2">
      <c r="A21" s="342"/>
      <c r="B21" s="343"/>
      <c r="C21" s="344"/>
      <c r="D21" s="344"/>
      <c r="E21" s="345"/>
      <c r="F21" s="346">
        <f>E21</f>
        <v>0</v>
      </c>
      <c r="G21" s="318"/>
      <c r="H21" s="318"/>
      <c r="I21" s="318"/>
      <c r="J21" s="318"/>
      <c r="K21" s="318"/>
      <c r="L21" s="318"/>
      <c r="M21" s="318"/>
      <c r="N21" s="318"/>
      <c r="O21" s="318"/>
    </row>
    <row r="22" spans="1:15" ht="15.75" x14ac:dyDescent="0.2">
      <c r="A22" s="342"/>
      <c r="B22" s="343"/>
      <c r="C22" s="344"/>
      <c r="D22" s="344"/>
      <c r="E22" s="345"/>
      <c r="F22" s="346">
        <f>E22</f>
        <v>0</v>
      </c>
      <c r="G22" s="318"/>
      <c r="H22" s="318"/>
      <c r="I22" s="318"/>
      <c r="J22" s="318"/>
      <c r="K22" s="318"/>
      <c r="L22" s="318"/>
      <c r="M22" s="318"/>
      <c r="N22" s="318"/>
      <c r="O22" s="318"/>
    </row>
    <row r="23" spans="1:15" ht="15.75" x14ac:dyDescent="0.2">
      <c r="A23" s="342"/>
      <c r="B23" s="343"/>
      <c r="C23" s="344"/>
      <c r="D23" s="344"/>
      <c r="E23" s="345"/>
      <c r="F23" s="346">
        <f>E23</f>
        <v>0</v>
      </c>
      <c r="G23" s="318"/>
      <c r="H23" s="318"/>
      <c r="I23" s="318"/>
      <c r="J23" s="318"/>
      <c r="K23" s="318"/>
      <c r="L23" s="318"/>
      <c r="M23" s="318"/>
      <c r="N23" s="318"/>
      <c r="O23" s="318"/>
    </row>
    <row r="24" spans="1:15" ht="16.5" thickBot="1" x14ac:dyDescent="0.25">
      <c r="A24" s="342"/>
      <c r="B24" s="343"/>
      <c r="C24" s="344"/>
      <c r="D24" s="344"/>
      <c r="E24" s="345"/>
      <c r="F24" s="346">
        <f>SUM(F14:F23)</f>
        <v>0</v>
      </c>
      <c r="G24" s="318"/>
      <c r="H24" s="318"/>
      <c r="I24" s="318"/>
      <c r="J24" s="318"/>
      <c r="K24" s="318"/>
      <c r="L24" s="318"/>
      <c r="M24" s="318"/>
      <c r="N24" s="318"/>
      <c r="O24" s="318"/>
    </row>
    <row r="25" spans="1:15" ht="19.5" x14ac:dyDescent="0.4">
      <c r="A25" s="347"/>
      <c r="B25" s="348" t="s">
        <v>144</v>
      </c>
      <c r="C25" s="349"/>
      <c r="D25" s="350"/>
      <c r="E25" s="351" t="s">
        <v>89</v>
      </c>
      <c r="F25" s="352">
        <f>C25/12</f>
        <v>0</v>
      </c>
      <c r="G25" s="318"/>
      <c r="H25" s="318"/>
      <c r="I25" s="318"/>
      <c r="J25" s="318"/>
      <c r="K25" s="318"/>
      <c r="L25" s="318"/>
      <c r="M25" s="318"/>
      <c r="N25" s="318"/>
      <c r="O25" s="318"/>
    </row>
    <row r="26" spans="1:15" ht="20.25" thickBot="1" x14ac:dyDescent="0.25">
      <c r="A26" s="353"/>
      <c r="B26" s="354" t="s">
        <v>90</v>
      </c>
      <c r="C26" s="355"/>
      <c r="D26" s="355"/>
      <c r="E26" s="356"/>
      <c r="F26" s="357">
        <f>F24*F25</f>
        <v>0</v>
      </c>
      <c r="G26" s="318"/>
      <c r="H26" s="318"/>
      <c r="I26" s="318"/>
      <c r="J26" s="318"/>
      <c r="K26" s="318"/>
      <c r="L26" s="318"/>
      <c r="M26" s="318"/>
      <c r="N26" s="318"/>
      <c r="O26" s="318"/>
    </row>
    <row r="27" spans="1:15" x14ac:dyDescent="0.2">
      <c r="A27" s="318"/>
      <c r="B27" s="318"/>
      <c r="C27" s="318"/>
      <c r="D27" s="318"/>
      <c r="E27" s="318"/>
      <c r="F27" s="318"/>
      <c r="G27" s="318"/>
      <c r="H27" s="318"/>
      <c r="I27" s="318"/>
      <c r="J27" s="318"/>
      <c r="K27" s="318"/>
      <c r="L27" s="318"/>
      <c r="M27" s="318"/>
      <c r="N27" s="318"/>
      <c r="O27" s="318"/>
    </row>
    <row r="28" spans="1:15" x14ac:dyDescent="0.2">
      <c r="A28" s="318"/>
      <c r="B28" s="318"/>
      <c r="C28" s="318"/>
      <c r="D28" s="318"/>
      <c r="E28" s="318"/>
      <c r="F28" s="318"/>
      <c r="G28" s="318"/>
      <c r="H28" s="318"/>
      <c r="I28" s="318"/>
      <c r="J28" s="318"/>
      <c r="K28" s="318"/>
      <c r="L28" s="318"/>
      <c r="M28" s="318"/>
      <c r="N28" s="318"/>
      <c r="O28" s="318"/>
    </row>
    <row r="29" spans="1:15" x14ac:dyDescent="0.2">
      <c r="A29" s="318"/>
      <c r="B29" s="318"/>
      <c r="C29" s="318"/>
      <c r="D29" s="318"/>
      <c r="E29" s="318"/>
      <c r="F29" s="318"/>
      <c r="G29" s="318"/>
      <c r="H29" s="318"/>
      <c r="I29" s="318"/>
      <c r="J29" s="318"/>
      <c r="K29" s="318"/>
      <c r="L29" s="318"/>
      <c r="M29" s="318"/>
      <c r="N29" s="318"/>
      <c r="O29" s="318"/>
    </row>
    <row r="30" spans="1:15" x14ac:dyDescent="0.2">
      <c r="A30" s="318"/>
      <c r="B30" s="318"/>
      <c r="C30" s="318"/>
      <c r="D30" s="318"/>
      <c r="E30" s="318"/>
      <c r="F30" s="318"/>
      <c r="G30" s="318"/>
      <c r="H30" s="318"/>
      <c r="I30" s="318"/>
      <c r="J30" s="318"/>
      <c r="K30" s="318"/>
      <c r="L30" s="318"/>
      <c r="M30" s="318"/>
      <c r="N30" s="318"/>
      <c r="O30" s="318"/>
    </row>
    <row r="31" spans="1:15" x14ac:dyDescent="0.2">
      <c r="A31" s="318"/>
      <c r="B31" s="318"/>
      <c r="C31" s="318"/>
      <c r="D31" s="318"/>
      <c r="E31" s="318"/>
      <c r="F31" s="318"/>
      <c r="G31" s="318"/>
      <c r="H31" s="318"/>
      <c r="I31" s="318"/>
      <c r="J31" s="318"/>
      <c r="K31" s="318"/>
      <c r="L31" s="318"/>
      <c r="M31" s="318"/>
      <c r="N31" s="318"/>
      <c r="O31" s="318"/>
    </row>
    <row r="32" spans="1:15" hidden="1" x14ac:dyDescent="0.2">
      <c r="A32" s="318"/>
      <c r="B32" s="318"/>
      <c r="C32" s="318"/>
      <c r="D32" s="318"/>
      <c r="E32" s="318"/>
      <c r="F32" s="318"/>
      <c r="G32" s="318"/>
      <c r="H32" s="318"/>
      <c r="I32" s="318"/>
      <c r="J32" s="318"/>
      <c r="K32" s="318"/>
      <c r="L32" s="318"/>
      <c r="M32" s="318"/>
      <c r="N32" s="318"/>
      <c r="O32" s="318"/>
    </row>
    <row r="33" spans="7:15" hidden="1" x14ac:dyDescent="0.2">
      <c r="G33" s="318"/>
      <c r="H33" s="318"/>
      <c r="I33" s="318"/>
      <c r="J33" s="318"/>
      <c r="K33" s="318"/>
      <c r="L33" s="318"/>
      <c r="M33" s="318"/>
      <c r="N33" s="318"/>
      <c r="O33" s="318"/>
    </row>
    <row r="34" spans="7:15" hidden="1" x14ac:dyDescent="0.2">
      <c r="G34" s="318"/>
      <c r="H34" s="318"/>
      <c r="I34" s="318"/>
      <c r="J34" s="318"/>
      <c r="K34" s="318"/>
      <c r="L34" s="318"/>
      <c r="M34" s="318"/>
      <c r="N34" s="318"/>
      <c r="O34" s="318"/>
    </row>
    <row r="35" spans="7:15" hidden="1" x14ac:dyDescent="0.2">
      <c r="G35" s="318"/>
      <c r="H35" s="318"/>
      <c r="I35" s="318"/>
      <c r="J35" s="318"/>
      <c r="K35" s="318"/>
      <c r="L35" s="318"/>
      <c r="M35" s="318"/>
      <c r="N35" s="318"/>
      <c r="O35" s="318"/>
    </row>
  </sheetData>
  <sheetProtection algorithmName="SHA-512" hashValue="RA1CDG8gLVf00iEOMu0LerntHl9EWNF/2VX6OcHI9aEMMV2vVEZIxJCH/Gxlwd67F6NwGYoILdBC1Psk266P2w==" saltValue="cmiAyVjvAF7CGJEi/aGmiw==" spinCount="100000" sheet="1" objects="1" scenarios="1"/>
  <mergeCells count="9">
    <mergeCell ref="A3:B3"/>
    <mergeCell ref="A12:B12"/>
    <mergeCell ref="B26:E26"/>
    <mergeCell ref="B4:E4"/>
    <mergeCell ref="B5:E5"/>
    <mergeCell ref="B7:E7"/>
    <mergeCell ref="B9:E9"/>
    <mergeCell ref="B6:E6"/>
    <mergeCell ref="B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29"/>
  <sheetViews>
    <sheetView rightToLeft="1" zoomScaleNormal="100" workbookViewId="0">
      <selection activeCell="B5" sqref="B5"/>
    </sheetView>
  </sheetViews>
  <sheetFormatPr defaultRowHeight="15.75" zeroHeight="1" x14ac:dyDescent="0.4"/>
  <cols>
    <col min="1" max="1" width="29.28515625" style="242" customWidth="1"/>
    <col min="2" max="4" width="8.28515625" style="316" customWidth="1"/>
    <col min="5" max="5" width="9" style="316" customWidth="1"/>
    <col min="6" max="6" width="8.28515625" style="316" customWidth="1"/>
    <col min="7" max="7" width="1.42578125" style="285" customWidth="1"/>
    <col min="8" max="9" width="12.140625" style="242" bestFit="1" customWidth="1"/>
    <col min="10" max="10" width="16" style="242" bestFit="1" customWidth="1"/>
    <col min="11" max="11" width="12.28515625" style="242" customWidth="1"/>
    <col min="12" max="12" width="1.42578125" style="285" customWidth="1"/>
    <col min="13" max="19" width="15.28515625" style="242" customWidth="1"/>
    <col min="20" max="20" width="1.42578125" style="285" customWidth="1"/>
    <col min="21" max="21" width="14" style="242" bestFit="1" customWidth="1"/>
    <col min="22" max="22" width="19.28515625" style="242" hidden="1" customWidth="1"/>
    <col min="23" max="256" width="0" style="242" hidden="1" customWidth="1"/>
    <col min="257" max="16384" width="9.140625" style="242"/>
  </cols>
  <sheetData>
    <row r="1" spans="1:22" s="15" customFormat="1" ht="25.5" customHeight="1" thickBot="1" x14ac:dyDescent="0.25">
      <c r="A1" s="475" t="s">
        <v>206</v>
      </c>
      <c r="B1" s="477" t="s">
        <v>205</v>
      </c>
      <c r="C1" s="477"/>
      <c r="D1" s="477"/>
      <c r="E1" s="477"/>
      <c r="F1" s="477"/>
      <c r="G1" s="14"/>
      <c r="L1" s="14"/>
      <c r="T1" s="14"/>
    </row>
    <row r="2" spans="1:22" s="238" customFormat="1" ht="84.75" thickBot="1" x14ac:dyDescent="0.25">
      <c r="A2" s="227" t="s">
        <v>51</v>
      </c>
      <c r="B2" s="228" t="s">
        <v>110</v>
      </c>
      <c r="C2" s="229" t="s">
        <v>109</v>
      </c>
      <c r="D2" s="229" t="s">
        <v>108</v>
      </c>
      <c r="E2" s="229" t="s">
        <v>107</v>
      </c>
      <c r="F2" s="230" t="s">
        <v>106</v>
      </c>
      <c r="G2" s="231"/>
      <c r="H2" s="232" t="s">
        <v>54</v>
      </c>
      <c r="I2" s="233" t="s">
        <v>55</v>
      </c>
      <c r="J2" s="233" t="s">
        <v>56</v>
      </c>
      <c r="K2" s="234" t="s">
        <v>57</v>
      </c>
      <c r="L2" s="231"/>
      <c r="M2" s="232" t="s">
        <v>60</v>
      </c>
      <c r="N2" s="233" t="s">
        <v>59</v>
      </c>
      <c r="O2" s="233" t="s">
        <v>85</v>
      </c>
      <c r="P2" s="235" t="s">
        <v>58</v>
      </c>
      <c r="Q2" s="235"/>
      <c r="R2" s="235"/>
      <c r="S2" s="236"/>
      <c r="T2" s="231"/>
      <c r="U2" s="237" t="s">
        <v>204</v>
      </c>
    </row>
    <row r="3" spans="1:22" ht="4.5" customHeight="1" thickBot="1" x14ac:dyDescent="0.45">
      <c r="A3" s="239"/>
      <c r="B3" s="240"/>
      <c r="C3" s="240"/>
      <c r="D3" s="240"/>
      <c r="E3" s="240"/>
      <c r="F3" s="240"/>
      <c r="G3" s="241"/>
      <c r="H3" s="239"/>
      <c r="I3" s="239"/>
      <c r="J3" s="239"/>
      <c r="K3" s="239"/>
      <c r="L3" s="241"/>
      <c r="M3" s="239"/>
      <c r="N3" s="239"/>
      <c r="O3" s="239"/>
      <c r="P3" s="239"/>
      <c r="Q3" s="239"/>
      <c r="R3" s="239"/>
      <c r="S3" s="239"/>
      <c r="T3" s="241"/>
      <c r="U3" s="239"/>
    </row>
    <row r="4" spans="1:22" x14ac:dyDescent="0.4">
      <c r="A4" s="243"/>
      <c r="B4" s="244"/>
      <c r="C4" s="245"/>
      <c r="D4" s="245"/>
      <c r="E4" s="245"/>
      <c r="F4" s="246">
        <f t="shared" ref="F4:F9" si="0">SUM(B4:E4)</f>
        <v>0</v>
      </c>
      <c r="G4" s="247"/>
      <c r="H4" s="248">
        <f t="shared" ref="H4:H9" si="1">ص*B4</f>
        <v>0</v>
      </c>
      <c r="I4" s="249">
        <f>I26*C4</f>
        <v>0</v>
      </c>
      <c r="J4" s="249">
        <f>J26*D4</f>
        <v>0</v>
      </c>
      <c r="K4" s="249">
        <f>K26*E4</f>
        <v>0</v>
      </c>
      <c r="L4" s="250"/>
      <c r="M4" s="248">
        <f t="shared" ref="M4:M9" si="2">SUM(H4:K4)</f>
        <v>0</v>
      </c>
      <c r="N4" s="249">
        <f t="shared" ref="N4:N9" si="3">M4*12</f>
        <v>0</v>
      </c>
      <c r="O4" s="249">
        <f t="shared" ref="O4:O9" si="4">N4*23%</f>
        <v>0</v>
      </c>
      <c r="P4" s="251"/>
      <c r="Q4" s="251"/>
      <c r="R4" s="251">
        <f t="shared" ref="R4:R7" si="5">IFERROR(IF((J4/D4)*2&lt;J27,(J4/D4)*2*D4,J27*D4),0)</f>
        <v>0</v>
      </c>
      <c r="S4" s="251"/>
      <c r="T4" s="252"/>
      <c r="U4" s="253">
        <f t="shared" ref="U4:U9" si="6">SUM(M4:S4)</f>
        <v>0</v>
      </c>
    </row>
    <row r="5" spans="1:22" x14ac:dyDescent="0.4">
      <c r="A5" s="243" t="s">
        <v>75</v>
      </c>
      <c r="B5" s="244"/>
      <c r="C5" s="245"/>
      <c r="D5" s="245"/>
      <c r="E5" s="245"/>
      <c r="F5" s="246">
        <f t="shared" si="0"/>
        <v>0</v>
      </c>
      <c r="G5" s="247"/>
      <c r="H5" s="248">
        <f t="shared" si="1"/>
        <v>0</v>
      </c>
      <c r="I5" s="249">
        <f>I26*C5</f>
        <v>0</v>
      </c>
      <c r="J5" s="249">
        <f>J26*D5</f>
        <v>0</v>
      </c>
      <c r="K5" s="249">
        <f>K26*E5</f>
        <v>0</v>
      </c>
      <c r="L5" s="250"/>
      <c r="M5" s="248">
        <f t="shared" si="2"/>
        <v>0</v>
      </c>
      <c r="N5" s="249">
        <f t="shared" si="3"/>
        <v>0</v>
      </c>
      <c r="O5" s="249">
        <f t="shared" si="4"/>
        <v>0</v>
      </c>
      <c r="P5" s="251"/>
      <c r="Q5" s="251"/>
      <c r="R5" s="251">
        <f t="shared" si="5"/>
        <v>0</v>
      </c>
      <c r="S5" s="251"/>
      <c r="T5" s="252"/>
      <c r="U5" s="253">
        <f t="shared" si="6"/>
        <v>0</v>
      </c>
    </row>
    <row r="6" spans="1:22" x14ac:dyDescent="0.4">
      <c r="A6" s="243" t="s">
        <v>6</v>
      </c>
      <c r="B6" s="244"/>
      <c r="C6" s="245"/>
      <c r="D6" s="245"/>
      <c r="E6" s="245"/>
      <c r="F6" s="246">
        <f t="shared" si="0"/>
        <v>0</v>
      </c>
      <c r="G6" s="247"/>
      <c r="H6" s="248">
        <f t="shared" si="1"/>
        <v>0</v>
      </c>
      <c r="I6" s="249">
        <f>I26*C6</f>
        <v>0</v>
      </c>
      <c r="J6" s="249">
        <f>J26*D6</f>
        <v>0</v>
      </c>
      <c r="K6" s="249">
        <f>K26*E6</f>
        <v>0</v>
      </c>
      <c r="L6" s="250"/>
      <c r="M6" s="248">
        <f t="shared" si="2"/>
        <v>0</v>
      </c>
      <c r="N6" s="249">
        <f t="shared" si="3"/>
        <v>0</v>
      </c>
      <c r="O6" s="249">
        <f t="shared" si="4"/>
        <v>0</v>
      </c>
      <c r="P6" s="251"/>
      <c r="Q6" s="251"/>
      <c r="R6" s="251">
        <f t="shared" si="5"/>
        <v>0</v>
      </c>
      <c r="S6" s="251"/>
      <c r="T6" s="252"/>
      <c r="U6" s="253">
        <f t="shared" si="6"/>
        <v>0</v>
      </c>
    </row>
    <row r="7" spans="1:22" x14ac:dyDescent="0.4">
      <c r="A7" s="243" t="s">
        <v>76</v>
      </c>
      <c r="B7" s="244"/>
      <c r="C7" s="245"/>
      <c r="D7" s="245"/>
      <c r="E7" s="245"/>
      <c r="F7" s="246">
        <f t="shared" si="0"/>
        <v>0</v>
      </c>
      <c r="G7" s="247"/>
      <c r="H7" s="248">
        <f t="shared" si="1"/>
        <v>0</v>
      </c>
      <c r="I7" s="249">
        <f>I26*C7</f>
        <v>0</v>
      </c>
      <c r="J7" s="249">
        <f>J26*D7</f>
        <v>0</v>
      </c>
      <c r="K7" s="249">
        <f>K26*E7</f>
        <v>0</v>
      </c>
      <c r="L7" s="250"/>
      <c r="M7" s="248">
        <f t="shared" si="2"/>
        <v>0</v>
      </c>
      <c r="N7" s="249">
        <f t="shared" si="3"/>
        <v>0</v>
      </c>
      <c r="O7" s="249">
        <f t="shared" si="4"/>
        <v>0</v>
      </c>
      <c r="P7" s="251"/>
      <c r="Q7" s="251"/>
      <c r="R7" s="251">
        <f t="shared" si="5"/>
        <v>0</v>
      </c>
      <c r="S7" s="251"/>
      <c r="T7" s="252"/>
      <c r="U7" s="253">
        <f t="shared" si="6"/>
        <v>0</v>
      </c>
    </row>
    <row r="8" spans="1:22" ht="16.5" thickBot="1" x14ac:dyDescent="0.45">
      <c r="A8" s="243" t="s">
        <v>77</v>
      </c>
      <c r="B8" s="244"/>
      <c r="C8" s="245"/>
      <c r="D8" s="245"/>
      <c r="E8" s="245"/>
      <c r="F8" s="246">
        <f t="shared" si="0"/>
        <v>0</v>
      </c>
      <c r="G8" s="247"/>
      <c r="H8" s="248">
        <f t="shared" si="1"/>
        <v>0</v>
      </c>
      <c r="I8" s="249">
        <f>I26*C8</f>
        <v>0</v>
      </c>
      <c r="J8" s="249">
        <f>J26*D8</f>
        <v>0</v>
      </c>
      <c r="K8" s="249">
        <f>K26*E8</f>
        <v>0</v>
      </c>
      <c r="L8" s="250"/>
      <c r="M8" s="248">
        <f t="shared" si="2"/>
        <v>0</v>
      </c>
      <c r="N8" s="249">
        <f t="shared" si="3"/>
        <v>0</v>
      </c>
      <c r="O8" s="249">
        <f t="shared" si="4"/>
        <v>0</v>
      </c>
      <c r="P8" s="251">
        <f>IFERROR(IF((H8/B8)*2&lt;H27,(H8/B8)*2*B8,H27*B8),0)</f>
        <v>0</v>
      </c>
      <c r="Q8" s="251"/>
      <c r="R8" s="251"/>
      <c r="S8" s="251"/>
      <c r="T8" s="252"/>
      <c r="U8" s="253">
        <f t="shared" si="6"/>
        <v>0</v>
      </c>
    </row>
    <row r="9" spans="1:22" ht="16.5" thickBot="1" x14ac:dyDescent="0.45">
      <c r="A9" s="243" t="s">
        <v>78</v>
      </c>
      <c r="B9" s="244"/>
      <c r="C9" s="245"/>
      <c r="D9" s="245"/>
      <c r="E9" s="245"/>
      <c r="F9" s="246">
        <f t="shared" si="0"/>
        <v>0</v>
      </c>
      <c r="G9" s="247"/>
      <c r="H9" s="248">
        <f t="shared" si="1"/>
        <v>0</v>
      </c>
      <c r="I9" s="249">
        <f>I26*C9</f>
        <v>0</v>
      </c>
      <c r="J9" s="249">
        <f>J26*D9</f>
        <v>0</v>
      </c>
      <c r="K9" s="249">
        <f>K26*E9</f>
        <v>0</v>
      </c>
      <c r="L9" s="250"/>
      <c r="M9" s="248">
        <f t="shared" si="2"/>
        <v>0</v>
      </c>
      <c r="N9" s="249">
        <f t="shared" si="3"/>
        <v>0</v>
      </c>
      <c r="O9" s="249">
        <f t="shared" si="4"/>
        <v>0</v>
      </c>
      <c r="P9" s="251"/>
      <c r="Q9" s="251">
        <f>IFERROR(IF((I9/C9)*2&lt;I27,(I9/C9)*2*C9,I27*C9),0)</f>
        <v>0</v>
      </c>
      <c r="R9" s="251"/>
      <c r="S9" s="251"/>
      <c r="T9" s="252"/>
      <c r="U9" s="253">
        <f t="shared" si="6"/>
        <v>0</v>
      </c>
      <c r="V9" s="254" t="s">
        <v>123</v>
      </c>
    </row>
    <row r="10" spans="1:22" ht="16.5" thickBot="1" x14ac:dyDescent="0.45">
      <c r="A10" s="255" t="s">
        <v>91</v>
      </c>
      <c r="B10" s="256">
        <f>SUM(B4:B9)</f>
        <v>0</v>
      </c>
      <c r="C10" s="257">
        <f>SUM(C4:C9)</f>
        <v>0</v>
      </c>
      <c r="D10" s="257">
        <f>SUM(D4:D9)</f>
        <v>0</v>
      </c>
      <c r="E10" s="257">
        <f>SUM(E4:E9)</f>
        <v>0</v>
      </c>
      <c r="F10" s="258">
        <f>SUM(F4:F9)</f>
        <v>0</v>
      </c>
      <c r="G10" s="241"/>
      <c r="H10" s="259">
        <f>SUM(H4:H9)</f>
        <v>0</v>
      </c>
      <c r="I10" s="260">
        <f>SUM(I4:I9)</f>
        <v>0</v>
      </c>
      <c r="J10" s="260">
        <f>SUM(J4:J9)</f>
        <v>0</v>
      </c>
      <c r="K10" s="261">
        <f>SUM(K4:K9)</f>
        <v>0</v>
      </c>
      <c r="L10" s="262"/>
      <c r="M10" s="263">
        <f t="shared" ref="M10:S10" si="7">SUM(M4:M9)</f>
        <v>0</v>
      </c>
      <c r="N10" s="264">
        <f t="shared" si="7"/>
        <v>0</v>
      </c>
      <c r="O10" s="264">
        <f t="shared" si="7"/>
        <v>0</v>
      </c>
      <c r="P10" s="260">
        <f t="shared" si="7"/>
        <v>0</v>
      </c>
      <c r="Q10" s="260">
        <f t="shared" si="7"/>
        <v>0</v>
      </c>
      <c r="R10" s="260">
        <f t="shared" si="7"/>
        <v>0</v>
      </c>
      <c r="S10" s="261">
        <f t="shared" si="7"/>
        <v>0</v>
      </c>
      <c r="T10" s="265"/>
      <c r="U10" s="266">
        <f>SUM(U4:U9)</f>
        <v>0</v>
      </c>
      <c r="V10" s="267">
        <f>(O10/12)+M10</f>
        <v>0</v>
      </c>
    </row>
    <row r="11" spans="1:22" x14ac:dyDescent="0.4">
      <c r="A11" s="243" t="s">
        <v>79</v>
      </c>
      <c r="B11" s="244"/>
      <c r="C11" s="245"/>
      <c r="D11" s="245"/>
      <c r="E11" s="245"/>
      <c r="F11" s="246">
        <f t="shared" ref="F11:F17" si="8">SUM(B11:E11)</f>
        <v>0</v>
      </c>
      <c r="G11" s="247"/>
      <c r="H11" s="248">
        <f t="shared" ref="H11:H17" si="9">ص*B11</f>
        <v>0</v>
      </c>
      <c r="I11" s="249">
        <f>I26*C11</f>
        <v>0</v>
      </c>
      <c r="J11" s="249">
        <f>J26*D11</f>
        <v>0</v>
      </c>
      <c r="K11" s="249">
        <f>K26*E11</f>
        <v>0</v>
      </c>
      <c r="L11" s="250"/>
      <c r="M11" s="268">
        <f t="shared" ref="M11:M17" si="10">SUM(H11:K11)</f>
        <v>0</v>
      </c>
      <c r="N11" s="251">
        <f t="shared" ref="N11:N17" si="11">M11*12</f>
        <v>0</v>
      </c>
      <c r="O11" s="251">
        <f t="shared" ref="O11:O17" si="12">N11*23%</f>
        <v>0</v>
      </c>
      <c r="P11" s="251"/>
      <c r="Q11" s="251"/>
      <c r="R11" s="251"/>
      <c r="S11" s="251"/>
      <c r="T11" s="252"/>
      <c r="U11" s="253">
        <f t="shared" ref="U11:U17" si="13">SUM(M11:S11)</f>
        <v>0</v>
      </c>
    </row>
    <row r="12" spans="1:22" x14ac:dyDescent="0.4">
      <c r="A12" s="243" t="s">
        <v>80</v>
      </c>
      <c r="B12" s="244"/>
      <c r="C12" s="245"/>
      <c r="D12" s="245"/>
      <c r="E12" s="245"/>
      <c r="F12" s="246">
        <f t="shared" si="8"/>
        <v>0</v>
      </c>
      <c r="G12" s="247"/>
      <c r="H12" s="248">
        <f t="shared" si="9"/>
        <v>0</v>
      </c>
      <c r="I12" s="249">
        <f>I26*C12</f>
        <v>0</v>
      </c>
      <c r="J12" s="249">
        <f>J26*D12</f>
        <v>0</v>
      </c>
      <c r="K12" s="249">
        <f>K26*E12</f>
        <v>0</v>
      </c>
      <c r="L12" s="250"/>
      <c r="M12" s="268">
        <f t="shared" si="10"/>
        <v>0</v>
      </c>
      <c r="N12" s="251">
        <f t="shared" si="11"/>
        <v>0</v>
      </c>
      <c r="O12" s="251">
        <f t="shared" si="12"/>
        <v>0</v>
      </c>
      <c r="P12" s="251"/>
      <c r="Q12" s="251"/>
      <c r="R12" s="251"/>
      <c r="S12" s="251">
        <f>IFERROR(IF((K12/E12)*2&lt;K27,(K12/E12)*2*E12,K27*E12),0)</f>
        <v>0</v>
      </c>
      <c r="T12" s="252"/>
      <c r="U12" s="253">
        <f t="shared" si="13"/>
        <v>0</v>
      </c>
    </row>
    <row r="13" spans="1:22" x14ac:dyDescent="0.4">
      <c r="A13" s="243" t="s">
        <v>81</v>
      </c>
      <c r="B13" s="244"/>
      <c r="C13" s="245"/>
      <c r="D13" s="245"/>
      <c r="E13" s="245"/>
      <c r="F13" s="246">
        <f t="shared" si="8"/>
        <v>0</v>
      </c>
      <c r="G13" s="247"/>
      <c r="H13" s="248">
        <f t="shared" si="9"/>
        <v>0</v>
      </c>
      <c r="I13" s="249">
        <f>I26*C13</f>
        <v>0</v>
      </c>
      <c r="J13" s="249">
        <f>J26*D13</f>
        <v>0</v>
      </c>
      <c r="K13" s="249">
        <f>K26*E13</f>
        <v>0</v>
      </c>
      <c r="L13" s="250"/>
      <c r="M13" s="268">
        <f t="shared" si="10"/>
        <v>0</v>
      </c>
      <c r="N13" s="251">
        <f t="shared" si="11"/>
        <v>0</v>
      </c>
      <c r="O13" s="251">
        <f t="shared" si="12"/>
        <v>0</v>
      </c>
      <c r="P13" s="251"/>
      <c r="Q13" s="251"/>
      <c r="R13" s="251"/>
      <c r="S13" s="251"/>
      <c r="T13" s="252"/>
      <c r="U13" s="253">
        <f t="shared" si="13"/>
        <v>0</v>
      </c>
    </row>
    <row r="14" spans="1:22" x14ac:dyDescent="0.4">
      <c r="A14" s="243" t="s">
        <v>82</v>
      </c>
      <c r="B14" s="244"/>
      <c r="C14" s="245"/>
      <c r="D14" s="245"/>
      <c r="E14" s="245"/>
      <c r="F14" s="246">
        <f t="shared" si="8"/>
        <v>0</v>
      </c>
      <c r="G14" s="247"/>
      <c r="H14" s="248">
        <f t="shared" si="9"/>
        <v>0</v>
      </c>
      <c r="I14" s="249">
        <f>I26*C14</f>
        <v>0</v>
      </c>
      <c r="J14" s="249">
        <f>J26*D14</f>
        <v>0</v>
      </c>
      <c r="K14" s="249">
        <f>K26*E14</f>
        <v>0</v>
      </c>
      <c r="L14" s="250"/>
      <c r="M14" s="268">
        <f t="shared" si="10"/>
        <v>0</v>
      </c>
      <c r="N14" s="251">
        <f t="shared" si="11"/>
        <v>0</v>
      </c>
      <c r="O14" s="251">
        <f t="shared" si="12"/>
        <v>0</v>
      </c>
      <c r="P14" s="251"/>
      <c r="Q14" s="251"/>
      <c r="R14" s="251"/>
      <c r="S14" s="251"/>
      <c r="T14" s="252"/>
      <c r="U14" s="253">
        <f t="shared" si="13"/>
        <v>0</v>
      </c>
    </row>
    <row r="15" spans="1:22" x14ac:dyDescent="0.4">
      <c r="A15" s="243" t="s">
        <v>157</v>
      </c>
      <c r="B15" s="244"/>
      <c r="C15" s="245"/>
      <c r="D15" s="245"/>
      <c r="E15" s="245"/>
      <c r="F15" s="246">
        <f t="shared" si="8"/>
        <v>0</v>
      </c>
      <c r="G15" s="247"/>
      <c r="H15" s="248">
        <f t="shared" si="9"/>
        <v>0</v>
      </c>
      <c r="I15" s="249">
        <f>I26*C15</f>
        <v>0</v>
      </c>
      <c r="J15" s="249">
        <f>J26*D15</f>
        <v>0</v>
      </c>
      <c r="K15" s="249">
        <f>K26*E15</f>
        <v>0</v>
      </c>
      <c r="L15" s="250"/>
      <c r="M15" s="268">
        <f t="shared" si="10"/>
        <v>0</v>
      </c>
      <c r="N15" s="251">
        <f t="shared" si="11"/>
        <v>0</v>
      </c>
      <c r="O15" s="251">
        <f t="shared" si="12"/>
        <v>0</v>
      </c>
      <c r="P15" s="251"/>
      <c r="Q15" s="251"/>
      <c r="R15" s="251"/>
      <c r="S15" s="251">
        <f>IFERROR(IF((K15/E15)*2&lt;K27,(K15/E15)*2*E15,K27*E15),0)</f>
        <v>0</v>
      </c>
      <c r="T15" s="252"/>
      <c r="U15" s="253">
        <f t="shared" si="13"/>
        <v>0</v>
      </c>
    </row>
    <row r="16" spans="1:22" ht="16.5" thickBot="1" x14ac:dyDescent="0.45">
      <c r="A16" s="243" t="s">
        <v>83</v>
      </c>
      <c r="B16" s="244"/>
      <c r="C16" s="245"/>
      <c r="D16" s="245"/>
      <c r="E16" s="245"/>
      <c r="F16" s="246">
        <f t="shared" si="8"/>
        <v>0</v>
      </c>
      <c r="G16" s="247"/>
      <c r="H16" s="248">
        <f t="shared" si="9"/>
        <v>0</v>
      </c>
      <c r="I16" s="249">
        <f>I26*C16</f>
        <v>0</v>
      </c>
      <c r="J16" s="249">
        <f>J26*D16</f>
        <v>0</v>
      </c>
      <c r="K16" s="249">
        <f>K26*E16</f>
        <v>0</v>
      </c>
      <c r="L16" s="250"/>
      <c r="M16" s="268">
        <f t="shared" si="10"/>
        <v>0</v>
      </c>
      <c r="N16" s="251">
        <f t="shared" si="11"/>
        <v>0</v>
      </c>
      <c r="O16" s="251">
        <f t="shared" si="12"/>
        <v>0</v>
      </c>
      <c r="P16" s="251">
        <f t="shared" ref="P16:P17" si="14">IFERROR(IF((H16/B16)*2&lt;H27,(H16/B16)*2*B16,H27*B16),0)</f>
        <v>0</v>
      </c>
      <c r="Q16" s="251"/>
      <c r="R16" s="251"/>
      <c r="S16" s="251"/>
      <c r="T16" s="252"/>
      <c r="U16" s="253">
        <f t="shared" si="13"/>
        <v>0</v>
      </c>
    </row>
    <row r="17" spans="1:22" ht="16.5" thickBot="1" x14ac:dyDescent="0.45">
      <c r="A17" s="269" t="s">
        <v>84</v>
      </c>
      <c r="B17" s="270"/>
      <c r="C17" s="271"/>
      <c r="D17" s="271"/>
      <c r="E17" s="271"/>
      <c r="F17" s="272">
        <f t="shared" si="8"/>
        <v>0</v>
      </c>
      <c r="G17" s="247"/>
      <c r="H17" s="273">
        <f t="shared" si="9"/>
        <v>0</v>
      </c>
      <c r="I17" s="274">
        <f>I26*C17</f>
        <v>0</v>
      </c>
      <c r="J17" s="274">
        <f>J26*D17</f>
        <v>0</v>
      </c>
      <c r="K17" s="274">
        <f>K26*E17</f>
        <v>0</v>
      </c>
      <c r="L17" s="250"/>
      <c r="M17" s="275">
        <f t="shared" si="10"/>
        <v>0</v>
      </c>
      <c r="N17" s="276">
        <f t="shared" si="11"/>
        <v>0</v>
      </c>
      <c r="O17" s="276">
        <f t="shared" si="12"/>
        <v>0</v>
      </c>
      <c r="P17" s="276">
        <f t="shared" si="14"/>
        <v>0</v>
      </c>
      <c r="Q17" s="276"/>
      <c r="R17" s="276"/>
      <c r="S17" s="276"/>
      <c r="T17" s="252"/>
      <c r="U17" s="277">
        <f t="shared" si="13"/>
        <v>0</v>
      </c>
      <c r="V17" s="254" t="s">
        <v>123</v>
      </c>
    </row>
    <row r="18" spans="1:22" ht="16.5" thickBot="1" x14ac:dyDescent="0.45">
      <c r="A18" s="255" t="s">
        <v>92</v>
      </c>
      <c r="B18" s="278">
        <f>SUM(B11:B17)</f>
        <v>0</v>
      </c>
      <c r="C18" s="279">
        <f>SUM(C11:C17)</f>
        <v>0</v>
      </c>
      <c r="D18" s="279">
        <f>SUM(D11:D17)</f>
        <v>0</v>
      </c>
      <c r="E18" s="279">
        <f>SUM(E11:E17)</f>
        <v>0</v>
      </c>
      <c r="F18" s="280">
        <f>SUM(F11:F17)</f>
        <v>0</v>
      </c>
      <c r="G18" s="241"/>
      <c r="H18" s="281">
        <f>SUM(H11:H17)</f>
        <v>0</v>
      </c>
      <c r="I18" s="282">
        <f>SUM(I11:I17)</f>
        <v>0</v>
      </c>
      <c r="J18" s="282">
        <f>SUM(J11:J17)</f>
        <v>0</v>
      </c>
      <c r="K18" s="282">
        <f>SUM(K11:K17)</f>
        <v>0</v>
      </c>
      <c r="L18" s="262"/>
      <c r="M18" s="283">
        <f t="shared" ref="M18:S18" si="15">SUM(M11:M17)</f>
        <v>0</v>
      </c>
      <c r="N18" s="284">
        <f t="shared" si="15"/>
        <v>0</v>
      </c>
      <c r="O18" s="284">
        <f t="shared" si="15"/>
        <v>0</v>
      </c>
      <c r="P18" s="284">
        <f t="shared" si="15"/>
        <v>0</v>
      </c>
      <c r="Q18" s="283">
        <f t="shared" si="15"/>
        <v>0</v>
      </c>
      <c r="R18" s="284">
        <f t="shared" si="15"/>
        <v>0</v>
      </c>
      <c r="S18" s="284">
        <f t="shared" si="15"/>
        <v>0</v>
      </c>
      <c r="U18" s="286">
        <f>SUM(U11:U17)</f>
        <v>0</v>
      </c>
      <c r="V18" s="267">
        <f>(O18/12)+M18</f>
        <v>0</v>
      </c>
    </row>
    <row r="19" spans="1:22" ht="5.25" customHeight="1" thickBot="1" x14ac:dyDescent="0.45">
      <c r="A19" s="287"/>
      <c r="B19" s="288"/>
      <c r="C19" s="240"/>
      <c r="D19" s="240"/>
      <c r="E19" s="240"/>
      <c r="F19" s="240"/>
      <c r="G19" s="241"/>
      <c r="H19" s="289"/>
      <c r="I19" s="289"/>
      <c r="J19" s="289"/>
      <c r="K19" s="289"/>
      <c r="L19" s="262"/>
      <c r="M19" s="289"/>
      <c r="N19" s="239"/>
      <c r="O19" s="239"/>
      <c r="P19" s="290"/>
      <c r="Q19" s="290"/>
      <c r="R19" s="290"/>
      <c r="S19" s="290"/>
      <c r="T19" s="265"/>
      <c r="U19" s="239"/>
    </row>
    <row r="20" spans="1:22" ht="16.5" thickBot="1" x14ac:dyDescent="0.45">
      <c r="A20" s="291" t="s">
        <v>124</v>
      </c>
      <c r="B20" s="256">
        <f>B10+B18</f>
        <v>0</v>
      </c>
      <c r="C20" s="292">
        <f>C10+C18</f>
        <v>0</v>
      </c>
      <c r="D20" s="292">
        <f>D10+D18</f>
        <v>0</v>
      </c>
      <c r="E20" s="292">
        <f>E10+E18</f>
        <v>0</v>
      </c>
      <c r="F20" s="293">
        <f>F10+F18</f>
        <v>0</v>
      </c>
      <c r="G20" s="241"/>
      <c r="H20" s="294">
        <f t="shared" ref="H20:S20" si="16">H10+H18</f>
        <v>0</v>
      </c>
      <c r="I20" s="294">
        <f t="shared" si="16"/>
        <v>0</v>
      </c>
      <c r="J20" s="294">
        <f t="shared" si="16"/>
        <v>0</v>
      </c>
      <c r="K20" s="294">
        <f t="shared" si="16"/>
        <v>0</v>
      </c>
      <c r="L20" s="295">
        <f t="shared" si="16"/>
        <v>0</v>
      </c>
      <c r="M20" s="294">
        <f t="shared" si="16"/>
        <v>0</v>
      </c>
      <c r="N20" s="294">
        <f t="shared" si="16"/>
        <v>0</v>
      </c>
      <c r="O20" s="294">
        <f t="shared" si="16"/>
        <v>0</v>
      </c>
      <c r="P20" s="294">
        <f t="shared" si="16"/>
        <v>0</v>
      </c>
      <c r="Q20" s="294">
        <f t="shared" si="16"/>
        <v>0</v>
      </c>
      <c r="R20" s="294">
        <f t="shared" si="16"/>
        <v>0</v>
      </c>
      <c r="S20" s="294">
        <f t="shared" si="16"/>
        <v>0</v>
      </c>
      <c r="T20" s="250">
        <f>SUM(T4:T19)</f>
        <v>0</v>
      </c>
      <c r="U20" s="296">
        <f>U10+U18</f>
        <v>0</v>
      </c>
    </row>
    <row r="21" spans="1:22" s="285" customFormat="1" x14ac:dyDescent="0.4">
      <c r="B21" s="297"/>
      <c r="C21" s="297"/>
      <c r="D21" s="297"/>
      <c r="E21" s="297"/>
      <c r="F21" s="297"/>
      <c r="H21" s="298"/>
      <c r="I21" s="298"/>
      <c r="J21" s="298"/>
      <c r="K21" s="298"/>
      <c r="L21" s="298"/>
    </row>
    <row r="22" spans="1:22" s="299" customFormat="1" ht="16.5" hidden="1" thickBot="1" x14ac:dyDescent="0.45">
      <c r="A22" s="299" t="s">
        <v>169</v>
      </c>
      <c r="G22" s="285"/>
      <c r="H22" s="300"/>
      <c r="I22" s="285"/>
      <c r="J22" s="285"/>
      <c r="K22" s="285"/>
      <c r="L22" s="298"/>
      <c r="M22" s="298"/>
      <c r="N22" s="285"/>
      <c r="O22" s="285"/>
      <c r="P22" s="285"/>
      <c r="Q22" s="285"/>
      <c r="R22" s="285"/>
      <c r="S22" s="285"/>
      <c r="T22" s="285"/>
      <c r="U22" s="285"/>
    </row>
    <row r="23" spans="1:22" s="299" customFormat="1" ht="16.5" hidden="1" thickBot="1" x14ac:dyDescent="0.45">
      <c r="A23" s="301" t="s">
        <v>141</v>
      </c>
      <c r="B23" s="302"/>
      <c r="C23" s="302"/>
      <c r="D23" s="303"/>
      <c r="E23" s="303"/>
      <c r="F23" s="303"/>
      <c r="G23" s="304"/>
      <c r="H23" s="305"/>
      <c r="I23" s="306"/>
      <c r="J23" s="307"/>
      <c r="K23" s="308"/>
      <c r="L23" s="298"/>
      <c r="M23" s="298"/>
      <c r="N23" s="285"/>
      <c r="O23" s="285"/>
      <c r="P23" s="285"/>
      <c r="Q23" s="285"/>
      <c r="R23" s="285"/>
      <c r="S23" s="285"/>
      <c r="T23" s="285"/>
      <c r="U23" s="285"/>
    </row>
    <row r="24" spans="1:22" s="299" customFormat="1" ht="16.5" hidden="1" thickBot="1" x14ac:dyDescent="0.45">
      <c r="A24" s="301" t="s">
        <v>93</v>
      </c>
      <c r="B24" s="302"/>
      <c r="C24" s="302"/>
      <c r="D24" s="303"/>
      <c r="E24" s="303"/>
      <c r="F24" s="303"/>
      <c r="G24" s="304"/>
      <c r="H24" s="309">
        <f>H22</f>
        <v>0</v>
      </c>
      <c r="I24" s="306">
        <f>H22*(I23+100)/100</f>
        <v>0</v>
      </c>
      <c r="J24" s="306">
        <f>H22*(J23+100)/100</f>
        <v>0</v>
      </c>
      <c r="K24" s="310">
        <f>H22*(K23+100)/100</f>
        <v>0</v>
      </c>
      <c r="L24" s="298"/>
      <c r="M24" s="298"/>
      <c r="N24" s="285"/>
      <c r="O24" s="285"/>
      <c r="P24" s="285"/>
      <c r="Q24" s="285"/>
      <c r="R24" s="285"/>
      <c r="S24" s="285"/>
      <c r="T24" s="285"/>
      <c r="U24" s="285"/>
    </row>
    <row r="25" spans="1:22" s="299" customFormat="1" ht="16.5" hidden="1" thickBot="1" x14ac:dyDescent="0.45">
      <c r="A25" s="311" t="s">
        <v>52</v>
      </c>
      <c r="B25" s="312"/>
      <c r="C25" s="312"/>
      <c r="D25" s="313"/>
      <c r="E25" s="313"/>
      <c r="F25" s="313"/>
      <c r="G25" s="304"/>
      <c r="H25" s="305">
        <f>H22*120%</f>
        <v>0</v>
      </c>
      <c r="I25" s="306">
        <f>H25*(I23+100)/100</f>
        <v>0</v>
      </c>
      <c r="J25" s="306">
        <f>I25*(J23+100)/100</f>
        <v>0</v>
      </c>
      <c r="K25" s="310">
        <f>J25*(K23+100)/100</f>
        <v>0</v>
      </c>
      <c r="L25" s="298"/>
      <c r="M25" s="298"/>
      <c r="N25" s="285"/>
      <c r="O25" s="285"/>
      <c r="P25" s="285"/>
      <c r="Q25" s="285"/>
      <c r="R25" s="285"/>
      <c r="S25" s="285"/>
      <c r="T25" s="285"/>
      <c r="U25" s="285"/>
    </row>
    <row r="26" spans="1:22" s="299" customFormat="1" ht="16.5" hidden="1" thickBot="1" x14ac:dyDescent="0.45">
      <c r="A26" s="311" t="s">
        <v>53</v>
      </c>
      <c r="B26" s="312"/>
      <c r="C26" s="312"/>
      <c r="D26" s="313"/>
      <c r="E26" s="313"/>
      <c r="F26" s="313"/>
      <c r="G26" s="304"/>
      <c r="H26" s="305">
        <f>H25*120%</f>
        <v>0</v>
      </c>
      <c r="I26" s="306">
        <f>H26*(I23+100)/100</f>
        <v>0</v>
      </c>
      <c r="J26" s="306">
        <f>I26*140%</f>
        <v>0</v>
      </c>
      <c r="K26" s="310">
        <f>J26*150%</f>
        <v>0</v>
      </c>
      <c r="L26" s="298"/>
      <c r="M26" s="285"/>
      <c r="N26" s="285"/>
      <c r="O26" s="285"/>
      <c r="P26" s="285"/>
      <c r="Q26" s="285"/>
      <c r="R26" s="285"/>
      <c r="S26" s="285"/>
      <c r="T26" s="285"/>
      <c r="U26" s="285"/>
    </row>
    <row r="27" spans="1:22" ht="16.5" hidden="1" thickBot="1" x14ac:dyDescent="0.45">
      <c r="A27" s="314" t="s">
        <v>105</v>
      </c>
      <c r="B27" s="315"/>
      <c r="C27" s="315"/>
      <c r="D27" s="315"/>
      <c r="E27" s="315"/>
      <c r="F27" s="315"/>
      <c r="G27" s="304"/>
      <c r="H27" s="305">
        <f>ص*3</f>
        <v>0</v>
      </c>
      <c r="I27" s="306">
        <f>ص*3</f>
        <v>0</v>
      </c>
      <c r="J27" s="306">
        <f>ص*3</f>
        <v>0</v>
      </c>
      <c r="K27" s="310">
        <f>ص*3</f>
        <v>0</v>
      </c>
      <c r="M27" s="285"/>
      <c r="N27" s="285"/>
      <c r="O27" s="285"/>
      <c r="P27" s="285"/>
      <c r="Q27" s="285"/>
      <c r="R27" s="285"/>
      <c r="S27" s="285"/>
      <c r="U27" s="285"/>
    </row>
    <row r="28" spans="1:22" s="285" customFormat="1" x14ac:dyDescent="0.4">
      <c r="B28" s="297"/>
      <c r="C28" s="297"/>
      <c r="D28" s="297"/>
      <c r="E28" s="297"/>
      <c r="F28" s="297"/>
    </row>
    <row r="29" spans="1:22" s="285" customFormat="1" x14ac:dyDescent="0.4">
      <c r="B29" s="297"/>
      <c r="C29" s="297"/>
      <c r="D29" s="297"/>
      <c r="E29" s="297"/>
      <c r="F29" s="297"/>
    </row>
  </sheetData>
  <sheetProtection algorithmName="SHA-512" hashValue="qxBxoWC6kzgNvcLnfUi/cLHCJ0ojdAFbDjVOKiDC9fr3KdFL1Hllbvn1Hsjb3rLJjXUymYzcYKaM0SEiUA6jpQ==" saltValue="olOExqWPwrccsqCMPhDYXA==" spinCount="100000" sheet="1" objects="1" scenarios="1"/>
  <mergeCells count="2">
    <mergeCell ref="P2:S2"/>
    <mergeCell ref="B1:F1"/>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9"/>
  <sheetViews>
    <sheetView rightToLeft="1" zoomScaleNormal="100" workbookViewId="0">
      <selection activeCell="G18" sqref="G18"/>
    </sheetView>
  </sheetViews>
  <sheetFormatPr defaultRowHeight="15.75" zeroHeight="1" x14ac:dyDescent="0.4"/>
  <cols>
    <col min="1" max="1" width="20.42578125" style="199" bestFit="1" customWidth="1"/>
    <col min="2" max="2" width="9.7109375" style="199" bestFit="1" customWidth="1"/>
    <col min="3" max="3" width="10.5703125" style="199" bestFit="1" customWidth="1"/>
    <col min="4" max="4" width="13" style="199" bestFit="1" customWidth="1"/>
    <col min="5" max="5" width="17.7109375" style="199" bestFit="1" customWidth="1"/>
    <col min="6" max="6" width="18.85546875" style="199" bestFit="1" customWidth="1"/>
    <col min="7" max="8" width="18.28515625" style="199" bestFit="1" customWidth="1"/>
    <col min="9" max="9" width="19.42578125" style="199" bestFit="1" customWidth="1"/>
    <col min="10" max="10" width="19.5703125" style="199" bestFit="1" customWidth="1"/>
    <col min="11" max="11" width="18.28515625" style="199" bestFit="1" customWidth="1"/>
    <col min="12" max="12" width="19.28515625" style="199" bestFit="1" customWidth="1"/>
    <col min="13" max="14" width="19.140625" style="199" bestFit="1" customWidth="1"/>
    <col min="15" max="16" width="9.140625" style="199"/>
    <col min="17" max="256" width="0" style="199" hidden="1" customWidth="1"/>
    <col min="257" max="16384" width="9.140625" style="199"/>
  </cols>
  <sheetData>
    <row r="1" spans="1:14" s="469" customFormat="1" ht="25.5" customHeight="1" thickBot="1" x14ac:dyDescent="0.25">
      <c r="A1" s="475" t="s">
        <v>206</v>
      </c>
      <c r="B1" s="476" t="s">
        <v>205</v>
      </c>
      <c r="C1" s="476"/>
      <c r="D1" s="476"/>
      <c r="E1" s="476"/>
      <c r="F1" s="476"/>
      <c r="G1" s="476"/>
    </row>
    <row r="2" spans="1:14" ht="23.25" thickTop="1" thickBot="1" x14ac:dyDescent="0.6">
      <c r="A2" s="192" t="s">
        <v>116</v>
      </c>
      <c r="B2" s="193"/>
      <c r="C2" s="194" t="s">
        <v>114</v>
      </c>
      <c r="D2" s="194" t="s">
        <v>143</v>
      </c>
      <c r="E2" s="195" t="s">
        <v>50</v>
      </c>
      <c r="F2" s="196" t="s">
        <v>34</v>
      </c>
      <c r="G2" s="197" t="s">
        <v>29</v>
      </c>
      <c r="H2" s="198" t="s">
        <v>35</v>
      </c>
      <c r="I2" s="198" t="s">
        <v>38</v>
      </c>
      <c r="J2" s="198" t="s">
        <v>39</v>
      </c>
      <c r="K2" s="198" t="s">
        <v>40</v>
      </c>
      <c r="L2" s="198" t="s">
        <v>41</v>
      </c>
      <c r="M2" s="198" t="s">
        <v>130</v>
      </c>
      <c r="N2" s="198" t="s">
        <v>131</v>
      </c>
    </row>
    <row r="3" spans="1:14" ht="21.75" thickTop="1" x14ac:dyDescent="0.55000000000000004">
      <c r="A3" s="200" t="s">
        <v>111</v>
      </c>
      <c r="B3" s="201"/>
      <c r="C3" s="202"/>
      <c r="D3" s="203"/>
      <c r="E3" s="204">
        <f>'سرمايه گذاري ثابت و استهلاک آن'!I24</f>
        <v>0</v>
      </c>
      <c r="F3" s="204">
        <f>'سرمايه گذاري ثابت و استهلاک آن'!K24</f>
        <v>0</v>
      </c>
      <c r="G3" s="204">
        <f>'سرمايه گذاري ثابت و استهلاک آن'!M24</f>
        <v>0</v>
      </c>
      <c r="H3" s="204">
        <f>'سرمايه گذاري ثابت و استهلاک آن'!O24</f>
        <v>0</v>
      </c>
      <c r="I3" s="204">
        <f>'سرمايه گذاري ثابت و استهلاک آن'!Q24</f>
        <v>0</v>
      </c>
      <c r="J3" s="204">
        <f>'سرمايه گذاري ثابت و استهلاک آن'!S24</f>
        <v>0</v>
      </c>
      <c r="K3" s="204">
        <f>'سرمايه گذاري ثابت و استهلاک آن'!U24</f>
        <v>0</v>
      </c>
      <c r="L3" s="204">
        <f>'سرمايه گذاري ثابت و استهلاک آن'!W24</f>
        <v>0</v>
      </c>
      <c r="M3" s="204">
        <f>'سرمايه گذاري ثابت و استهلاک آن'!W24</f>
        <v>0</v>
      </c>
      <c r="N3" s="204">
        <f>M3</f>
        <v>0</v>
      </c>
    </row>
    <row r="4" spans="1:14" ht="21" x14ac:dyDescent="0.55000000000000004">
      <c r="A4" s="205" t="s">
        <v>112</v>
      </c>
      <c r="B4" s="206"/>
      <c r="C4" s="202"/>
      <c r="D4" s="203"/>
      <c r="E4" s="204">
        <f>'سرمايه گذاري ثابت و استهلاک آن'!I38</f>
        <v>0</v>
      </c>
      <c r="F4" s="204">
        <f>'سرمايه گذاري ثابت و استهلاک آن'!K38</f>
        <v>0</v>
      </c>
      <c r="G4" s="204">
        <f>'سرمايه گذاري ثابت و استهلاک آن'!M38</f>
        <v>0</v>
      </c>
      <c r="H4" s="204">
        <f>'سرمايه گذاري ثابت و استهلاک آن'!O38</f>
        <v>0</v>
      </c>
      <c r="I4" s="204">
        <f>G4</f>
        <v>0</v>
      </c>
      <c r="J4" s="204">
        <f>'سرمايه گذاري ثابت و استهلاک آن'!Q38</f>
        <v>0</v>
      </c>
      <c r="K4" s="204">
        <f>J4</f>
        <v>0</v>
      </c>
      <c r="L4" s="204">
        <f>'سرمايه گذاري ثابت و استهلاک آن'!S38</f>
        <v>0</v>
      </c>
      <c r="M4" s="204">
        <f>L4</f>
        <v>0</v>
      </c>
      <c r="N4" s="204">
        <f t="shared" ref="N4:N12" si="0">M4</f>
        <v>0</v>
      </c>
    </row>
    <row r="5" spans="1:14" ht="21" x14ac:dyDescent="0.55000000000000004">
      <c r="A5" s="205" t="s">
        <v>113</v>
      </c>
      <c r="B5" s="206"/>
      <c r="C5" s="202"/>
      <c r="D5" s="203"/>
      <c r="E5" s="204">
        <f>'سرمايه گذاري ثابت و استهلاک آن'!I49</f>
        <v>0</v>
      </c>
      <c r="F5" s="204">
        <f>'سرمايه گذاري ثابت و استهلاک آن'!K49</f>
        <v>0</v>
      </c>
      <c r="G5" s="204">
        <f>'سرمايه گذاري ثابت و استهلاک آن'!M49</f>
        <v>0</v>
      </c>
      <c r="H5" s="204">
        <f>'سرمايه گذاري ثابت و استهلاک آن'!O49</f>
        <v>0</v>
      </c>
      <c r="I5" s="204">
        <f>G5</f>
        <v>0</v>
      </c>
      <c r="J5" s="204">
        <f>'سرمايه گذاري ثابت و استهلاک آن'!Q49</f>
        <v>0</v>
      </c>
      <c r="K5" s="204">
        <f>J5</f>
        <v>0</v>
      </c>
      <c r="L5" s="204">
        <f>'سرمايه گذاري ثابت و استهلاک آن'!S49</f>
        <v>0</v>
      </c>
      <c r="M5" s="204">
        <f>L5</f>
        <v>0</v>
      </c>
      <c r="N5" s="204">
        <f t="shared" si="0"/>
        <v>0</v>
      </c>
    </row>
    <row r="6" spans="1:14" ht="21" x14ac:dyDescent="0.55000000000000004">
      <c r="A6" s="207" t="s">
        <v>119</v>
      </c>
      <c r="B6" s="208"/>
      <c r="C6" s="202"/>
      <c r="D6" s="203"/>
      <c r="E6" s="204">
        <f>'سرمایه درگردش'!F5*4</f>
        <v>0</v>
      </c>
      <c r="F6" s="204">
        <f>E6+((D6/100)*E6)</f>
        <v>0</v>
      </c>
      <c r="G6" s="204">
        <f>F6+D6/100*F6</f>
        <v>0</v>
      </c>
      <c r="H6" s="204">
        <f>G6+D6/100*G6</f>
        <v>0</v>
      </c>
      <c r="I6" s="204">
        <f>H6+D6/100*H6</f>
        <v>0</v>
      </c>
      <c r="J6" s="204">
        <f>I6+D6/100*I6</f>
        <v>0</v>
      </c>
      <c r="K6" s="204">
        <f>J6+D6/100*J6</f>
        <v>0</v>
      </c>
      <c r="L6" s="204">
        <f>K6+D6/100*K6</f>
        <v>0</v>
      </c>
      <c r="M6" s="204">
        <f>L6+D6/100*L6</f>
        <v>0</v>
      </c>
      <c r="N6" s="204">
        <f>M6+D6/100*M6</f>
        <v>0</v>
      </c>
    </row>
    <row r="7" spans="1:14" ht="21" x14ac:dyDescent="0.55000000000000004">
      <c r="A7" s="205"/>
      <c r="B7" s="206"/>
      <c r="C7" s="202"/>
      <c r="D7" s="203"/>
      <c r="E7" s="204">
        <f>('سرمایه درگردش'!F9)*4</f>
        <v>0</v>
      </c>
      <c r="F7" s="204">
        <f>E7+D7/100*E7</f>
        <v>0</v>
      </c>
      <c r="G7" s="204">
        <f>F7+D7/100*F7</f>
        <v>0</v>
      </c>
      <c r="H7" s="204">
        <f>G7+D7/100*G7</f>
        <v>0</v>
      </c>
      <c r="I7" s="204">
        <f>H7+D7/100*H7</f>
        <v>0</v>
      </c>
      <c r="J7" s="204">
        <f>I7+D7/100*I7</f>
        <v>0</v>
      </c>
      <c r="K7" s="204">
        <f>J7+D7/100*J7</f>
        <v>0</v>
      </c>
      <c r="L7" s="204">
        <f>K7+D7/100*K7</f>
        <v>0</v>
      </c>
      <c r="M7" s="204">
        <f>L7+D7/100*L7</f>
        <v>0</v>
      </c>
      <c r="N7" s="204">
        <f>M7+D7/100*M7</f>
        <v>0</v>
      </c>
    </row>
    <row r="8" spans="1:14" ht="21" x14ac:dyDescent="0.55000000000000004">
      <c r="A8" s="207"/>
      <c r="B8" s="208"/>
      <c r="C8" s="202"/>
      <c r="D8" s="202"/>
      <c r="E8" s="204">
        <f>'چکیده مالی طرح'!B11*0.002</f>
        <v>0</v>
      </c>
      <c r="F8" s="209">
        <f t="shared" ref="F8:N8" si="1">E8</f>
        <v>0</v>
      </c>
      <c r="G8" s="209">
        <f t="shared" si="1"/>
        <v>0</v>
      </c>
      <c r="H8" s="209">
        <f t="shared" si="1"/>
        <v>0</v>
      </c>
      <c r="I8" s="209">
        <f t="shared" si="1"/>
        <v>0</v>
      </c>
      <c r="J8" s="209">
        <f t="shared" si="1"/>
        <v>0</v>
      </c>
      <c r="K8" s="209">
        <f t="shared" si="1"/>
        <v>0</v>
      </c>
      <c r="L8" s="209">
        <f t="shared" si="1"/>
        <v>0</v>
      </c>
      <c r="M8" s="209">
        <f t="shared" si="1"/>
        <v>0</v>
      </c>
      <c r="N8" s="204">
        <f t="shared" si="1"/>
        <v>0</v>
      </c>
    </row>
    <row r="9" spans="1:14" ht="21" x14ac:dyDescent="0.55000000000000004">
      <c r="A9" s="207" t="s">
        <v>181</v>
      </c>
      <c r="B9" s="208"/>
      <c r="C9" s="202"/>
      <c r="D9" s="202"/>
      <c r="E9" s="204">
        <f>B9*C9</f>
        <v>0</v>
      </c>
      <c r="F9" s="209">
        <f>B9*C9</f>
        <v>0</v>
      </c>
      <c r="G9" s="209">
        <f>B9*C9</f>
        <v>0</v>
      </c>
      <c r="H9" s="209">
        <f>C9*B9</f>
        <v>0</v>
      </c>
      <c r="I9" s="209">
        <f>C9*B9</f>
        <v>0</v>
      </c>
      <c r="J9" s="209">
        <f>C9*B9</f>
        <v>0</v>
      </c>
      <c r="K9" s="209">
        <f>C9*B9</f>
        <v>0</v>
      </c>
      <c r="L9" s="209">
        <f>C9*B9</f>
        <v>0</v>
      </c>
      <c r="M9" s="209">
        <f>L9</f>
        <v>0</v>
      </c>
      <c r="N9" s="204">
        <f t="shared" si="0"/>
        <v>0</v>
      </c>
    </row>
    <row r="10" spans="1:14" ht="21" x14ac:dyDescent="0.55000000000000004">
      <c r="A10" s="207"/>
      <c r="B10" s="208"/>
      <c r="C10" s="202"/>
      <c r="D10" s="202"/>
      <c r="E10" s="204">
        <f>C10*B10</f>
        <v>0</v>
      </c>
      <c r="F10" s="209">
        <f>E10+(($D$10/100)*E10)</f>
        <v>0</v>
      </c>
      <c r="G10" s="209">
        <f t="shared" ref="G10:N10" si="2">F10+(($D$10/100)*F10)</f>
        <v>0</v>
      </c>
      <c r="H10" s="209">
        <f t="shared" si="2"/>
        <v>0</v>
      </c>
      <c r="I10" s="209">
        <f t="shared" si="2"/>
        <v>0</v>
      </c>
      <c r="J10" s="209">
        <f t="shared" si="2"/>
        <v>0</v>
      </c>
      <c r="K10" s="209">
        <f t="shared" si="2"/>
        <v>0</v>
      </c>
      <c r="L10" s="209">
        <f t="shared" si="2"/>
        <v>0</v>
      </c>
      <c r="M10" s="209">
        <f t="shared" si="2"/>
        <v>0</v>
      </c>
      <c r="N10" s="204">
        <f t="shared" si="2"/>
        <v>0</v>
      </c>
    </row>
    <row r="11" spans="1:14" ht="21" x14ac:dyDescent="0.55000000000000004">
      <c r="A11" s="207" t="s">
        <v>179</v>
      </c>
      <c r="B11" s="208"/>
      <c r="C11" s="202"/>
      <c r="D11" s="202"/>
      <c r="E11" s="204">
        <f>B11*C11</f>
        <v>0</v>
      </c>
      <c r="F11" s="209">
        <f>B11*C11</f>
        <v>0</v>
      </c>
      <c r="G11" s="209">
        <f>B11*C11</f>
        <v>0</v>
      </c>
      <c r="H11" s="209">
        <f>C11*B11</f>
        <v>0</v>
      </c>
      <c r="I11" s="209">
        <f>B11*C11</f>
        <v>0</v>
      </c>
      <c r="J11" s="209">
        <f>B11*C11</f>
        <v>0</v>
      </c>
      <c r="K11" s="209">
        <f>B11*C11</f>
        <v>0</v>
      </c>
      <c r="L11" s="209">
        <f>B11*C11</f>
        <v>0</v>
      </c>
      <c r="M11" s="209">
        <f>L11</f>
        <v>0</v>
      </c>
      <c r="N11" s="204">
        <f t="shared" si="0"/>
        <v>0</v>
      </c>
    </row>
    <row r="12" spans="1:14" ht="21.75" thickBot="1" x14ac:dyDescent="0.6">
      <c r="A12" s="207" t="s">
        <v>180</v>
      </c>
      <c r="B12" s="208"/>
      <c r="C12" s="202"/>
      <c r="D12" s="202"/>
      <c r="E12" s="204">
        <f>B12*C12</f>
        <v>0</v>
      </c>
      <c r="F12" s="209">
        <f>B12*12</f>
        <v>0</v>
      </c>
      <c r="G12" s="209">
        <f>B12*C12</f>
        <v>0</v>
      </c>
      <c r="H12" s="209">
        <f>C12*B12</f>
        <v>0</v>
      </c>
      <c r="I12" s="209">
        <f>B12*C12</f>
        <v>0</v>
      </c>
      <c r="J12" s="209">
        <f>B12*C12</f>
        <v>0</v>
      </c>
      <c r="K12" s="209">
        <f>B12*C12</f>
        <v>0</v>
      </c>
      <c r="L12" s="209">
        <f>B12*C12</f>
        <v>0</v>
      </c>
      <c r="M12" s="209">
        <f>L12</f>
        <v>0</v>
      </c>
      <c r="N12" s="204">
        <f t="shared" si="0"/>
        <v>0</v>
      </c>
    </row>
    <row r="13" spans="1:14" ht="22.5" thickBot="1" x14ac:dyDescent="0.6">
      <c r="A13" s="210" t="s">
        <v>122</v>
      </c>
      <c r="B13" s="211"/>
      <c r="C13" s="212"/>
      <c r="D13" s="212"/>
      <c r="E13" s="213">
        <f t="shared" ref="E13:N13" si="3">SUM(E3:E12)</f>
        <v>0</v>
      </c>
      <c r="F13" s="214">
        <f t="shared" si="3"/>
        <v>0</v>
      </c>
      <c r="G13" s="215">
        <f t="shared" si="3"/>
        <v>0</v>
      </c>
      <c r="H13" s="216">
        <f t="shared" si="3"/>
        <v>0</v>
      </c>
      <c r="I13" s="216">
        <f t="shared" si="3"/>
        <v>0</v>
      </c>
      <c r="J13" s="216">
        <f t="shared" si="3"/>
        <v>0</v>
      </c>
      <c r="K13" s="216">
        <f t="shared" si="3"/>
        <v>0</v>
      </c>
      <c r="L13" s="216">
        <f t="shared" si="3"/>
        <v>0</v>
      </c>
      <c r="M13" s="216">
        <f t="shared" si="3"/>
        <v>0</v>
      </c>
      <c r="N13" s="216">
        <f t="shared" si="3"/>
        <v>0</v>
      </c>
    </row>
    <row r="14" spans="1:14" ht="16.5" thickBot="1" x14ac:dyDescent="0.45"/>
    <row r="15" spans="1:14" ht="22.5" thickBot="1" x14ac:dyDescent="0.45">
      <c r="A15" s="217" t="s">
        <v>62</v>
      </c>
      <c r="B15" s="218"/>
      <c r="C15" s="219"/>
      <c r="D15" s="219" t="s">
        <v>94</v>
      </c>
      <c r="E15" s="220">
        <f>SUM(E3:E5)/12</f>
        <v>0</v>
      </c>
    </row>
    <row r="16" spans="1:14" ht="22.5" thickBot="1" x14ac:dyDescent="0.45">
      <c r="A16" s="221" t="s">
        <v>171</v>
      </c>
      <c r="B16" s="222"/>
      <c r="C16" s="223"/>
      <c r="D16" s="223" t="s">
        <v>94</v>
      </c>
      <c r="E16" s="224">
        <f>SUM(E9:E12)/12</f>
        <v>0</v>
      </c>
    </row>
    <row r="17" spans="1:2" ht="16.5" thickTop="1" x14ac:dyDescent="0.4"/>
    <row r="18" spans="1:2" x14ac:dyDescent="0.4">
      <c r="A18" s="225"/>
      <c r="B18" s="226"/>
    </row>
    <row r="19" spans="1:2" x14ac:dyDescent="0.4"/>
  </sheetData>
  <sheetProtection algorithmName="SHA-512" hashValue="JjcUhSKxWEuoUgZIheyqrgvsOQob0uCEub779pRSZ4J00L4RWjTaBuR1T5AXobsv2eh5ikiYOrPESArWVcpsgQ==" saltValue="EzqSuvk/YY1KZnUp/wPmCQ==" spinCount="100000" sheet="1" objects="1" scenarios="1"/>
  <mergeCells count="8">
    <mergeCell ref="B1:G1"/>
    <mergeCell ref="A16:B16"/>
    <mergeCell ref="A7:B7"/>
    <mergeCell ref="A15:B15"/>
    <mergeCell ref="A2:B2"/>
    <mergeCell ref="A3:B3"/>
    <mergeCell ref="A4:B4"/>
    <mergeCell ref="A5:B5"/>
  </mergeCells>
  <phoneticPr fontId="3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6"/>
  <sheetViews>
    <sheetView rightToLeft="1" zoomScaleNormal="100" workbookViewId="0">
      <selection activeCell="J14" sqref="J14"/>
    </sheetView>
  </sheetViews>
  <sheetFormatPr defaultRowHeight="22.5" zeroHeight="1" x14ac:dyDescent="0.55000000000000004"/>
  <cols>
    <col min="1" max="1" width="5.140625" style="180" bestFit="1" customWidth="1"/>
    <col min="2" max="3" width="19.5703125" style="180" customWidth="1"/>
    <col min="4" max="4" width="20.5703125" style="180" bestFit="1" customWidth="1"/>
    <col min="5" max="5" width="20.85546875" style="180" customWidth="1"/>
    <col min="6" max="6" width="20.7109375" style="180" customWidth="1"/>
    <col min="7" max="7" width="19.42578125" style="180" customWidth="1"/>
    <col min="8" max="8" width="20" style="180" customWidth="1"/>
    <col min="9" max="10" width="9.140625" style="180"/>
    <col min="11" max="256" width="0" style="180" hidden="1" customWidth="1"/>
    <col min="257" max="16384" width="9.140625" style="180"/>
  </cols>
  <sheetData>
    <row r="1" spans="1:10" s="466" customFormat="1" ht="25.5" customHeight="1" thickBot="1" x14ac:dyDescent="0.25">
      <c r="A1" s="479" t="s">
        <v>206</v>
      </c>
      <c r="B1" s="479"/>
      <c r="C1" s="478" t="s">
        <v>205</v>
      </c>
      <c r="D1" s="478"/>
      <c r="E1" s="478"/>
      <c r="F1" s="478"/>
      <c r="G1" s="478"/>
      <c r="H1" s="478"/>
    </row>
    <row r="2" spans="1:10" ht="24.75" thickTop="1" x14ac:dyDescent="0.6">
      <c r="A2" s="176" t="s">
        <v>126</v>
      </c>
      <c r="B2" s="177" t="s">
        <v>125</v>
      </c>
      <c r="C2" s="177" t="s">
        <v>168</v>
      </c>
      <c r="D2" s="177" t="s">
        <v>127</v>
      </c>
      <c r="E2" s="177" t="s">
        <v>132</v>
      </c>
      <c r="F2" s="177" t="s">
        <v>167</v>
      </c>
      <c r="G2" s="177" t="s">
        <v>133</v>
      </c>
      <c r="H2" s="178" t="s">
        <v>161</v>
      </c>
      <c r="I2" s="179"/>
      <c r="J2" s="179"/>
    </row>
    <row r="3" spans="1:10" ht="21.75" customHeight="1" x14ac:dyDescent="0.55000000000000004">
      <c r="A3" s="181">
        <v>1</v>
      </c>
      <c r="B3" s="182"/>
      <c r="C3" s="155"/>
      <c r="D3" s="155"/>
      <c r="E3" s="182">
        <f>C3*(1+D3)</f>
        <v>0</v>
      </c>
      <c r="F3" s="182">
        <f>E3*B3</f>
        <v>0</v>
      </c>
      <c r="G3" s="183"/>
      <c r="H3" s="184">
        <f t="shared" ref="H3:H12" si="0">G3*F3/100</f>
        <v>0</v>
      </c>
      <c r="I3" s="179"/>
      <c r="J3" s="179"/>
    </row>
    <row r="4" spans="1:10" x14ac:dyDescent="0.55000000000000004">
      <c r="A4" s="181">
        <f>A3+1</f>
        <v>2</v>
      </c>
      <c r="B4" s="182"/>
      <c r="C4" s="185"/>
      <c r="D4" s="155"/>
      <c r="E4" s="182">
        <f>E3*(1+D4/100)</f>
        <v>0</v>
      </c>
      <c r="F4" s="182">
        <f t="shared" ref="F4:F12" si="1">E4*B4</f>
        <v>0</v>
      </c>
      <c r="G4" s="183"/>
      <c r="H4" s="184">
        <f t="shared" si="0"/>
        <v>0</v>
      </c>
      <c r="I4" s="179"/>
      <c r="J4" s="179"/>
    </row>
    <row r="5" spans="1:10" x14ac:dyDescent="0.55000000000000004">
      <c r="A5" s="181">
        <f t="shared" ref="A5:A12" si="2">A4+1</f>
        <v>3</v>
      </c>
      <c r="B5" s="182"/>
      <c r="C5" s="185"/>
      <c r="D5" s="155"/>
      <c r="E5" s="182">
        <f t="shared" ref="E5:E12" si="3">E4*(1+D5/100)</f>
        <v>0</v>
      </c>
      <c r="F5" s="182">
        <f t="shared" si="1"/>
        <v>0</v>
      </c>
      <c r="G5" s="183"/>
      <c r="H5" s="184">
        <f t="shared" si="0"/>
        <v>0</v>
      </c>
      <c r="I5" s="179"/>
      <c r="J5" s="179"/>
    </row>
    <row r="6" spans="1:10" x14ac:dyDescent="0.55000000000000004">
      <c r="A6" s="181">
        <f t="shared" si="2"/>
        <v>4</v>
      </c>
      <c r="B6" s="182"/>
      <c r="C6" s="185"/>
      <c r="D6" s="155"/>
      <c r="E6" s="182">
        <f t="shared" si="3"/>
        <v>0</v>
      </c>
      <c r="F6" s="182">
        <f t="shared" si="1"/>
        <v>0</v>
      </c>
      <c r="G6" s="183"/>
      <c r="H6" s="184">
        <f t="shared" si="0"/>
        <v>0</v>
      </c>
      <c r="I6" s="179"/>
      <c r="J6" s="179"/>
    </row>
    <row r="7" spans="1:10" x14ac:dyDescent="0.55000000000000004">
      <c r="A7" s="181">
        <f t="shared" si="2"/>
        <v>5</v>
      </c>
      <c r="B7" s="182"/>
      <c r="C7" s="185"/>
      <c r="D7" s="155"/>
      <c r="E7" s="182">
        <f t="shared" si="3"/>
        <v>0</v>
      </c>
      <c r="F7" s="182">
        <f t="shared" si="1"/>
        <v>0</v>
      </c>
      <c r="G7" s="183"/>
      <c r="H7" s="184">
        <f t="shared" si="0"/>
        <v>0</v>
      </c>
      <c r="I7" s="179"/>
      <c r="J7" s="179"/>
    </row>
    <row r="8" spans="1:10" x14ac:dyDescent="0.55000000000000004">
      <c r="A8" s="181">
        <f t="shared" si="2"/>
        <v>6</v>
      </c>
      <c r="B8" s="182"/>
      <c r="C8" s="185"/>
      <c r="D8" s="155"/>
      <c r="E8" s="182">
        <f t="shared" si="3"/>
        <v>0</v>
      </c>
      <c r="F8" s="182">
        <f t="shared" si="1"/>
        <v>0</v>
      </c>
      <c r="G8" s="183"/>
      <c r="H8" s="184">
        <f t="shared" si="0"/>
        <v>0</v>
      </c>
      <c r="I8" s="179"/>
      <c r="J8" s="179"/>
    </row>
    <row r="9" spans="1:10" x14ac:dyDescent="0.55000000000000004">
      <c r="A9" s="181">
        <f t="shared" si="2"/>
        <v>7</v>
      </c>
      <c r="B9" s="182"/>
      <c r="C9" s="185"/>
      <c r="D9" s="155"/>
      <c r="E9" s="182">
        <f t="shared" si="3"/>
        <v>0</v>
      </c>
      <c r="F9" s="182">
        <f t="shared" si="1"/>
        <v>0</v>
      </c>
      <c r="G9" s="183"/>
      <c r="H9" s="184">
        <f t="shared" si="0"/>
        <v>0</v>
      </c>
      <c r="I9" s="179"/>
      <c r="J9" s="179"/>
    </row>
    <row r="10" spans="1:10" x14ac:dyDescent="0.55000000000000004">
      <c r="A10" s="181">
        <f t="shared" si="2"/>
        <v>8</v>
      </c>
      <c r="B10" s="182"/>
      <c r="C10" s="185"/>
      <c r="D10" s="155"/>
      <c r="E10" s="182">
        <f t="shared" si="3"/>
        <v>0</v>
      </c>
      <c r="F10" s="182">
        <f t="shared" si="1"/>
        <v>0</v>
      </c>
      <c r="G10" s="183"/>
      <c r="H10" s="184">
        <f t="shared" si="0"/>
        <v>0</v>
      </c>
      <c r="I10" s="179"/>
      <c r="J10" s="179"/>
    </row>
    <row r="11" spans="1:10" x14ac:dyDescent="0.55000000000000004">
      <c r="A11" s="181">
        <f t="shared" si="2"/>
        <v>9</v>
      </c>
      <c r="B11" s="182"/>
      <c r="C11" s="185"/>
      <c r="D11" s="155"/>
      <c r="E11" s="182">
        <f t="shared" si="3"/>
        <v>0</v>
      </c>
      <c r="F11" s="182">
        <f t="shared" si="1"/>
        <v>0</v>
      </c>
      <c r="G11" s="183"/>
      <c r="H11" s="184">
        <f t="shared" si="0"/>
        <v>0</v>
      </c>
      <c r="I11" s="179"/>
      <c r="J11" s="179"/>
    </row>
    <row r="12" spans="1:10" ht="23.25" thickBot="1" x14ac:dyDescent="0.6">
      <c r="A12" s="186">
        <f t="shared" si="2"/>
        <v>10</v>
      </c>
      <c r="B12" s="187"/>
      <c r="C12" s="188"/>
      <c r="D12" s="189"/>
      <c r="E12" s="187">
        <f t="shared" si="3"/>
        <v>0</v>
      </c>
      <c r="F12" s="187">
        <f t="shared" si="1"/>
        <v>0</v>
      </c>
      <c r="G12" s="190"/>
      <c r="H12" s="191">
        <f t="shared" si="0"/>
        <v>0</v>
      </c>
      <c r="I12" s="179"/>
      <c r="J12" s="179"/>
    </row>
    <row r="13" spans="1:10" ht="23.25" thickTop="1" x14ac:dyDescent="0.55000000000000004">
      <c r="A13" s="179"/>
      <c r="B13" s="179"/>
      <c r="C13" s="179"/>
      <c r="D13" s="179"/>
      <c r="E13" s="179"/>
      <c r="F13" s="179"/>
      <c r="G13" s="179"/>
      <c r="H13" s="179"/>
      <c r="I13" s="179"/>
      <c r="J13" s="179"/>
    </row>
    <row r="14" spans="1:10" x14ac:dyDescent="0.55000000000000004">
      <c r="A14" s="179"/>
      <c r="B14" s="179"/>
      <c r="C14" s="179"/>
      <c r="D14" s="179"/>
      <c r="E14" s="179"/>
      <c r="F14" s="179"/>
      <c r="G14" s="179"/>
      <c r="H14" s="179"/>
      <c r="I14" s="179"/>
      <c r="J14" s="179"/>
    </row>
    <row r="15" spans="1:10" x14ac:dyDescent="0.55000000000000004">
      <c r="A15" s="179"/>
      <c r="B15" s="179"/>
      <c r="C15" s="179"/>
      <c r="D15" s="179"/>
      <c r="E15" s="179"/>
      <c r="F15" s="179"/>
      <c r="G15" s="179"/>
      <c r="H15" s="179"/>
      <c r="I15" s="179"/>
      <c r="J15" s="179"/>
    </row>
    <row r="16" spans="1:10" x14ac:dyDescent="0.55000000000000004">
      <c r="A16" s="179"/>
      <c r="B16" s="179"/>
      <c r="C16" s="179"/>
      <c r="D16" s="179"/>
      <c r="E16" s="179"/>
      <c r="F16" s="179"/>
      <c r="G16" s="179"/>
      <c r="H16" s="179"/>
      <c r="I16" s="179"/>
      <c r="J16" s="179"/>
    </row>
  </sheetData>
  <sheetProtection algorithmName="SHA-512" hashValue="Ek+NNJ/Wrl/17LHy69kHI3Xah6BcMzDfHPDswM146V4U7S3KTpAeOpPYMbxcRlFdv9jh7HuUNb6li4Vm2rmrrw==" saltValue="zrglwCljF/nHr4UTisck9A==" spinCount="100000" sheet="1" objects="1" scenarios="1"/>
  <mergeCells count="2">
    <mergeCell ref="C1:H1"/>
    <mergeCell ref="A1:B1"/>
  </mergeCells>
  <phoneticPr fontId="30" type="noConversion"/>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W27"/>
  <sheetViews>
    <sheetView rightToLeft="1" zoomScaleNormal="100" workbookViewId="0">
      <selection activeCell="IW23" sqref="IW23"/>
    </sheetView>
  </sheetViews>
  <sheetFormatPr defaultRowHeight="22.5" zeroHeight="1" x14ac:dyDescent="0.2"/>
  <cols>
    <col min="1" max="1" width="30.85546875" style="156" bestFit="1" customWidth="1"/>
    <col min="2" max="2" width="16.85546875" style="156" bestFit="1" customWidth="1"/>
    <col min="3" max="4" width="15.85546875" style="156" bestFit="1" customWidth="1"/>
    <col min="5" max="5" width="16.5703125" style="156" hidden="1" customWidth="1"/>
    <col min="6" max="6" width="16.42578125" style="156" hidden="1" customWidth="1"/>
    <col min="7" max="9" width="16.85546875" style="156" hidden="1" customWidth="1"/>
    <col min="10" max="127" width="17.7109375" style="156" hidden="1" customWidth="1"/>
    <col min="128" max="256" width="0" style="156" hidden="1" customWidth="1"/>
    <col min="257" max="16384" width="9.140625" style="156"/>
  </cols>
  <sheetData>
    <row r="1" spans="1:127" ht="25.5" customHeight="1" thickBot="1" x14ac:dyDescent="0.25">
      <c r="A1" s="474" t="s">
        <v>206</v>
      </c>
      <c r="B1" s="480" t="s">
        <v>205</v>
      </c>
      <c r="C1" s="480"/>
      <c r="D1" s="465"/>
      <c r="E1" s="160"/>
    </row>
    <row r="2" spans="1:127" x14ac:dyDescent="0.5">
      <c r="A2" s="150" t="s">
        <v>136</v>
      </c>
      <c r="B2" s="151"/>
      <c r="C2" s="152" t="s">
        <v>137</v>
      </c>
      <c r="D2" s="153"/>
      <c r="E2" s="154"/>
      <c r="F2" s="155"/>
    </row>
    <row r="3" spans="1:127" x14ac:dyDescent="0.5">
      <c r="A3" s="157" t="s">
        <v>147</v>
      </c>
      <c r="B3" s="158"/>
      <c r="C3" s="159" t="s">
        <v>137</v>
      </c>
      <c r="D3" s="153"/>
      <c r="E3" s="160"/>
    </row>
    <row r="4" spans="1:127" x14ac:dyDescent="0.5">
      <c r="A4" s="157" t="s">
        <v>129</v>
      </c>
      <c r="B4" s="158"/>
      <c r="C4" s="159" t="s">
        <v>138</v>
      </c>
      <c r="D4" s="161"/>
      <c r="E4" s="154"/>
    </row>
    <row r="5" spans="1:127" x14ac:dyDescent="0.5">
      <c r="A5" s="157" t="s">
        <v>134</v>
      </c>
      <c r="B5" s="162">
        <f>'چکیده مالی طرح'!B13</f>
        <v>0</v>
      </c>
      <c r="C5" s="159" t="s">
        <v>139</v>
      </c>
      <c r="D5" s="153"/>
      <c r="E5" s="160"/>
    </row>
    <row r="6" spans="1:127" x14ac:dyDescent="0.5">
      <c r="A6" s="157" t="s">
        <v>135</v>
      </c>
      <c r="B6" s="162">
        <f>B5*B2/100</f>
        <v>0</v>
      </c>
      <c r="C6" s="159" t="s">
        <v>139</v>
      </c>
      <c r="D6" s="153"/>
      <c r="E6" s="160"/>
    </row>
    <row r="7" spans="1:127" hidden="1" x14ac:dyDescent="0.5">
      <c r="A7" s="157"/>
      <c r="B7" s="162">
        <f>B5-B6</f>
        <v>0</v>
      </c>
      <c r="C7" s="159"/>
      <c r="D7" s="153"/>
      <c r="E7" s="160"/>
    </row>
    <row r="8" spans="1:127" x14ac:dyDescent="0.5">
      <c r="A8" s="157" t="s">
        <v>182</v>
      </c>
      <c r="B8" s="162">
        <f>IFERROR(-PMT(B3/1200,B4,B6),0)</f>
        <v>0</v>
      </c>
      <c r="C8" s="159" t="s">
        <v>139</v>
      </c>
      <c r="D8" s="153"/>
      <c r="E8" s="160"/>
    </row>
    <row r="9" spans="1:127" x14ac:dyDescent="0.5">
      <c r="A9" s="157" t="s">
        <v>151</v>
      </c>
      <c r="B9" s="162">
        <f>B8*12</f>
        <v>0</v>
      </c>
      <c r="C9" s="163" t="s">
        <v>139</v>
      </c>
      <c r="D9" s="153"/>
      <c r="E9" s="160"/>
    </row>
    <row r="10" spans="1:127" x14ac:dyDescent="0.5">
      <c r="A10" s="157" t="s">
        <v>183</v>
      </c>
      <c r="B10" s="162">
        <f>B8*B4</f>
        <v>0</v>
      </c>
      <c r="C10" s="159" t="s">
        <v>139</v>
      </c>
      <c r="D10" s="153"/>
      <c r="E10" s="160"/>
    </row>
    <row r="11" spans="1:127" ht="23.25" thickBot="1" x14ac:dyDescent="0.55000000000000004">
      <c r="A11" s="164" t="s">
        <v>172</v>
      </c>
      <c r="B11" s="165">
        <f>B10-B6</f>
        <v>0</v>
      </c>
      <c r="C11" s="166" t="s">
        <v>139</v>
      </c>
      <c r="D11" s="153"/>
      <c r="E11" s="160"/>
    </row>
    <row r="12" spans="1:127" ht="11.25" hidden="1" customHeight="1" x14ac:dyDescent="0.2">
      <c r="A12" s="167"/>
      <c r="B12" s="167"/>
      <c r="C12" s="167"/>
      <c r="D12" s="168"/>
      <c r="E12" s="160"/>
      <c r="G12" s="155"/>
      <c r="H12" s="155"/>
      <c r="I12" s="155"/>
      <c r="K12" s="155"/>
      <c r="L12" s="155"/>
      <c r="N12" s="155"/>
      <c r="O12" s="155"/>
      <c r="Q12" s="155"/>
      <c r="R12" s="155"/>
      <c r="T12" s="155"/>
      <c r="U12" s="155"/>
      <c r="W12" s="155"/>
      <c r="X12" s="155"/>
      <c r="Z12" s="155"/>
      <c r="AA12" s="155"/>
      <c r="AC12" s="155"/>
      <c r="AD12" s="155"/>
      <c r="AF12" s="155"/>
      <c r="AG12" s="155"/>
      <c r="AI12" s="155"/>
      <c r="AJ12" s="155"/>
      <c r="AL12" s="155"/>
      <c r="AM12" s="155"/>
      <c r="AO12" s="155"/>
      <c r="AP12" s="155"/>
      <c r="AR12" s="155"/>
      <c r="AS12" s="155"/>
      <c r="AU12" s="155"/>
      <c r="AV12" s="155"/>
      <c r="AX12" s="155"/>
      <c r="AY12" s="155"/>
      <c r="BA12" s="155"/>
      <c r="BB12" s="155"/>
      <c r="BD12" s="155"/>
      <c r="BE12" s="155"/>
      <c r="BG12" s="155"/>
      <c r="BH12" s="155"/>
      <c r="BJ12" s="155"/>
      <c r="BK12" s="155"/>
      <c r="BM12" s="155"/>
      <c r="BN12" s="155"/>
      <c r="BP12" s="155"/>
      <c r="BQ12" s="155"/>
      <c r="BS12" s="155"/>
      <c r="BT12" s="155"/>
      <c r="BV12" s="155"/>
      <c r="BW12" s="155"/>
      <c r="BY12" s="155"/>
      <c r="BZ12" s="155"/>
      <c r="CB12" s="155"/>
      <c r="CC12" s="155"/>
      <c r="CE12" s="155"/>
      <c r="CF12" s="155"/>
      <c r="CH12" s="155"/>
      <c r="CI12" s="155"/>
      <c r="CK12" s="155"/>
      <c r="CL12" s="155"/>
      <c r="CN12" s="155"/>
      <c r="CO12" s="155"/>
      <c r="CQ12" s="155"/>
      <c r="CR12" s="155"/>
      <c r="CT12" s="155"/>
      <c r="CU12" s="155"/>
      <c r="CW12" s="155"/>
      <c r="CX12" s="155"/>
      <c r="CZ12" s="155"/>
      <c r="DA12" s="155"/>
      <c r="DC12" s="155"/>
      <c r="DD12" s="155"/>
      <c r="DF12" s="155"/>
      <c r="DG12" s="155"/>
      <c r="DI12" s="155"/>
      <c r="DJ12" s="155"/>
      <c r="DL12" s="155"/>
      <c r="DM12" s="155"/>
      <c r="DO12" s="155"/>
      <c r="DP12" s="155"/>
      <c r="DR12" s="155"/>
      <c r="DS12" s="155"/>
      <c r="DU12" s="155"/>
      <c r="DV12" s="155"/>
    </row>
    <row r="13" spans="1:127" hidden="1" x14ac:dyDescent="0.2">
      <c r="D13" s="168"/>
      <c r="E13" s="160"/>
      <c r="G13" s="156" t="s">
        <v>150</v>
      </c>
      <c r="H13" s="156">
        <f t="shared" ref="H13:AM13" si="0">IF($B4&gt;=H12,$B8,0)</f>
        <v>0</v>
      </c>
      <c r="I13" s="156">
        <f t="shared" si="0"/>
        <v>0</v>
      </c>
      <c r="J13" s="156">
        <f t="shared" si="0"/>
        <v>0</v>
      </c>
      <c r="K13" s="156">
        <f t="shared" si="0"/>
        <v>0</v>
      </c>
      <c r="L13" s="156">
        <f t="shared" si="0"/>
        <v>0</v>
      </c>
      <c r="M13" s="156">
        <f t="shared" si="0"/>
        <v>0</v>
      </c>
      <c r="N13" s="156">
        <f t="shared" si="0"/>
        <v>0</v>
      </c>
      <c r="O13" s="156">
        <f t="shared" si="0"/>
        <v>0</v>
      </c>
      <c r="P13" s="156">
        <f t="shared" si="0"/>
        <v>0</v>
      </c>
      <c r="Q13" s="156">
        <f t="shared" si="0"/>
        <v>0</v>
      </c>
      <c r="R13" s="156">
        <f t="shared" si="0"/>
        <v>0</v>
      </c>
      <c r="S13" s="156">
        <f t="shared" si="0"/>
        <v>0</v>
      </c>
      <c r="T13" s="156">
        <f t="shared" si="0"/>
        <v>0</v>
      </c>
      <c r="U13" s="156">
        <f t="shared" si="0"/>
        <v>0</v>
      </c>
      <c r="V13" s="156">
        <f t="shared" si="0"/>
        <v>0</v>
      </c>
      <c r="W13" s="156">
        <f t="shared" si="0"/>
        <v>0</v>
      </c>
      <c r="X13" s="156">
        <f t="shared" si="0"/>
        <v>0</v>
      </c>
      <c r="Y13" s="156">
        <f t="shared" si="0"/>
        <v>0</v>
      </c>
      <c r="Z13" s="156">
        <f t="shared" si="0"/>
        <v>0</v>
      </c>
      <c r="AA13" s="156">
        <f t="shared" si="0"/>
        <v>0</v>
      </c>
      <c r="AB13" s="156">
        <f t="shared" si="0"/>
        <v>0</v>
      </c>
      <c r="AC13" s="156">
        <f t="shared" si="0"/>
        <v>0</v>
      </c>
      <c r="AD13" s="156">
        <f t="shared" si="0"/>
        <v>0</v>
      </c>
      <c r="AE13" s="156">
        <f t="shared" si="0"/>
        <v>0</v>
      </c>
      <c r="AF13" s="156">
        <f t="shared" si="0"/>
        <v>0</v>
      </c>
      <c r="AG13" s="156">
        <f t="shared" si="0"/>
        <v>0</v>
      </c>
      <c r="AH13" s="156">
        <f t="shared" si="0"/>
        <v>0</v>
      </c>
      <c r="AI13" s="156">
        <f t="shared" si="0"/>
        <v>0</v>
      </c>
      <c r="AJ13" s="156">
        <f t="shared" si="0"/>
        <v>0</v>
      </c>
      <c r="AK13" s="156">
        <f t="shared" si="0"/>
        <v>0</v>
      </c>
      <c r="AL13" s="156">
        <f t="shared" si="0"/>
        <v>0</v>
      </c>
      <c r="AM13" s="156">
        <f t="shared" si="0"/>
        <v>0</v>
      </c>
      <c r="AN13" s="156">
        <f t="shared" ref="AN13:BS13" si="1">IF($B4&gt;=AN12,$B8,0)</f>
        <v>0</v>
      </c>
      <c r="AO13" s="156">
        <f t="shared" si="1"/>
        <v>0</v>
      </c>
      <c r="AP13" s="156">
        <f t="shared" si="1"/>
        <v>0</v>
      </c>
      <c r="AQ13" s="156">
        <f t="shared" si="1"/>
        <v>0</v>
      </c>
      <c r="AR13" s="156">
        <f t="shared" si="1"/>
        <v>0</v>
      </c>
      <c r="AS13" s="156">
        <f t="shared" si="1"/>
        <v>0</v>
      </c>
      <c r="AT13" s="156">
        <f t="shared" si="1"/>
        <v>0</v>
      </c>
      <c r="AU13" s="156">
        <f t="shared" si="1"/>
        <v>0</v>
      </c>
      <c r="AV13" s="156">
        <f t="shared" si="1"/>
        <v>0</v>
      </c>
      <c r="AW13" s="156">
        <f t="shared" si="1"/>
        <v>0</v>
      </c>
      <c r="AX13" s="156">
        <f t="shared" si="1"/>
        <v>0</v>
      </c>
      <c r="AY13" s="156">
        <f t="shared" si="1"/>
        <v>0</v>
      </c>
      <c r="AZ13" s="156">
        <f t="shared" si="1"/>
        <v>0</v>
      </c>
      <c r="BA13" s="156">
        <f t="shared" si="1"/>
        <v>0</v>
      </c>
      <c r="BB13" s="156">
        <f t="shared" si="1"/>
        <v>0</v>
      </c>
      <c r="BC13" s="156">
        <f t="shared" si="1"/>
        <v>0</v>
      </c>
      <c r="BD13" s="156">
        <f t="shared" si="1"/>
        <v>0</v>
      </c>
      <c r="BE13" s="156">
        <f t="shared" si="1"/>
        <v>0</v>
      </c>
      <c r="BF13" s="156">
        <f t="shared" si="1"/>
        <v>0</v>
      </c>
      <c r="BG13" s="156">
        <f t="shared" si="1"/>
        <v>0</v>
      </c>
      <c r="BH13" s="156">
        <f t="shared" si="1"/>
        <v>0</v>
      </c>
      <c r="BI13" s="156">
        <f t="shared" si="1"/>
        <v>0</v>
      </c>
      <c r="BJ13" s="156">
        <f t="shared" si="1"/>
        <v>0</v>
      </c>
      <c r="BK13" s="156">
        <f t="shared" si="1"/>
        <v>0</v>
      </c>
      <c r="BL13" s="156">
        <f t="shared" si="1"/>
        <v>0</v>
      </c>
      <c r="BM13" s="156">
        <f t="shared" si="1"/>
        <v>0</v>
      </c>
      <c r="BN13" s="156">
        <f t="shared" si="1"/>
        <v>0</v>
      </c>
      <c r="BO13" s="156">
        <f t="shared" si="1"/>
        <v>0</v>
      </c>
      <c r="BP13" s="156">
        <f t="shared" si="1"/>
        <v>0</v>
      </c>
      <c r="BQ13" s="156">
        <f t="shared" si="1"/>
        <v>0</v>
      </c>
      <c r="BR13" s="156">
        <f t="shared" si="1"/>
        <v>0</v>
      </c>
      <c r="BS13" s="156">
        <f t="shared" si="1"/>
        <v>0</v>
      </c>
      <c r="BT13" s="156">
        <f t="shared" ref="BT13:CY13" si="2">IF($B4&gt;=BT12,$B8,0)</f>
        <v>0</v>
      </c>
      <c r="BU13" s="156">
        <f t="shared" si="2"/>
        <v>0</v>
      </c>
      <c r="BV13" s="156">
        <f t="shared" si="2"/>
        <v>0</v>
      </c>
      <c r="BW13" s="156">
        <f t="shared" si="2"/>
        <v>0</v>
      </c>
      <c r="BX13" s="156">
        <f t="shared" si="2"/>
        <v>0</v>
      </c>
      <c r="BY13" s="156">
        <f t="shared" si="2"/>
        <v>0</v>
      </c>
      <c r="BZ13" s="156">
        <f t="shared" si="2"/>
        <v>0</v>
      </c>
      <c r="CA13" s="156">
        <f t="shared" si="2"/>
        <v>0</v>
      </c>
      <c r="CB13" s="156">
        <f t="shared" si="2"/>
        <v>0</v>
      </c>
      <c r="CC13" s="156">
        <f t="shared" si="2"/>
        <v>0</v>
      </c>
      <c r="CD13" s="156">
        <f t="shared" si="2"/>
        <v>0</v>
      </c>
      <c r="CE13" s="156">
        <f t="shared" si="2"/>
        <v>0</v>
      </c>
      <c r="CF13" s="156">
        <f t="shared" si="2"/>
        <v>0</v>
      </c>
      <c r="CG13" s="156">
        <f t="shared" si="2"/>
        <v>0</v>
      </c>
      <c r="CH13" s="156">
        <f t="shared" si="2"/>
        <v>0</v>
      </c>
      <c r="CI13" s="156">
        <f t="shared" si="2"/>
        <v>0</v>
      </c>
      <c r="CJ13" s="156">
        <f t="shared" si="2"/>
        <v>0</v>
      </c>
      <c r="CK13" s="156">
        <f t="shared" si="2"/>
        <v>0</v>
      </c>
      <c r="CL13" s="156">
        <f t="shared" si="2"/>
        <v>0</v>
      </c>
      <c r="CM13" s="156">
        <f t="shared" si="2"/>
        <v>0</v>
      </c>
      <c r="CN13" s="156">
        <f t="shared" si="2"/>
        <v>0</v>
      </c>
      <c r="CO13" s="156">
        <f t="shared" si="2"/>
        <v>0</v>
      </c>
      <c r="CP13" s="156">
        <f t="shared" si="2"/>
        <v>0</v>
      </c>
      <c r="CQ13" s="156">
        <f t="shared" si="2"/>
        <v>0</v>
      </c>
      <c r="CR13" s="156">
        <f t="shared" si="2"/>
        <v>0</v>
      </c>
      <c r="CS13" s="156">
        <f t="shared" si="2"/>
        <v>0</v>
      </c>
      <c r="CT13" s="156">
        <f t="shared" si="2"/>
        <v>0</v>
      </c>
      <c r="CU13" s="156">
        <f t="shared" si="2"/>
        <v>0</v>
      </c>
      <c r="CV13" s="156">
        <f t="shared" si="2"/>
        <v>0</v>
      </c>
      <c r="CW13" s="156">
        <f t="shared" si="2"/>
        <v>0</v>
      </c>
      <c r="CX13" s="156">
        <f t="shared" si="2"/>
        <v>0</v>
      </c>
      <c r="CY13" s="156">
        <f t="shared" si="2"/>
        <v>0</v>
      </c>
      <c r="CZ13" s="156">
        <f t="shared" ref="CZ13:DW13" si="3">IF($B4&gt;=CZ12,$B8,0)</f>
        <v>0</v>
      </c>
      <c r="DA13" s="156">
        <f t="shared" si="3"/>
        <v>0</v>
      </c>
      <c r="DB13" s="156">
        <f t="shared" si="3"/>
        <v>0</v>
      </c>
      <c r="DC13" s="156">
        <f t="shared" si="3"/>
        <v>0</v>
      </c>
      <c r="DD13" s="156">
        <f t="shared" si="3"/>
        <v>0</v>
      </c>
      <c r="DE13" s="156">
        <f t="shared" si="3"/>
        <v>0</v>
      </c>
      <c r="DF13" s="156">
        <f t="shared" si="3"/>
        <v>0</v>
      </c>
      <c r="DG13" s="156">
        <f t="shared" si="3"/>
        <v>0</v>
      </c>
      <c r="DH13" s="156">
        <f t="shared" si="3"/>
        <v>0</v>
      </c>
      <c r="DI13" s="156">
        <f t="shared" si="3"/>
        <v>0</v>
      </c>
      <c r="DJ13" s="156">
        <f t="shared" si="3"/>
        <v>0</v>
      </c>
      <c r="DK13" s="156">
        <f t="shared" si="3"/>
        <v>0</v>
      </c>
      <c r="DL13" s="156">
        <f t="shared" si="3"/>
        <v>0</v>
      </c>
      <c r="DM13" s="156">
        <f t="shared" si="3"/>
        <v>0</v>
      </c>
      <c r="DN13" s="156">
        <f t="shared" si="3"/>
        <v>0</v>
      </c>
      <c r="DO13" s="156">
        <f t="shared" si="3"/>
        <v>0</v>
      </c>
      <c r="DP13" s="156">
        <f t="shared" si="3"/>
        <v>0</v>
      </c>
      <c r="DQ13" s="156">
        <f t="shared" si="3"/>
        <v>0</v>
      </c>
      <c r="DR13" s="156">
        <f t="shared" si="3"/>
        <v>0</v>
      </c>
      <c r="DS13" s="156">
        <f t="shared" si="3"/>
        <v>0</v>
      </c>
      <c r="DT13" s="156">
        <f t="shared" si="3"/>
        <v>0</v>
      </c>
      <c r="DU13" s="156">
        <f t="shared" si="3"/>
        <v>0</v>
      </c>
      <c r="DV13" s="156">
        <f t="shared" si="3"/>
        <v>0</v>
      </c>
      <c r="DW13" s="156">
        <f t="shared" si="3"/>
        <v>0</v>
      </c>
    </row>
    <row r="14" spans="1:127" hidden="1" x14ac:dyDescent="0.2">
      <c r="D14" s="168"/>
      <c r="E14" s="160"/>
      <c r="G14" s="156" t="s">
        <v>148</v>
      </c>
      <c r="H14" s="156">
        <f>H13-H15</f>
        <v>0</v>
      </c>
      <c r="I14" s="156">
        <f t="shared" ref="I14:AN14" si="4">IF(I13=0,0,H14*(1+($B3/1200)))</f>
        <v>0</v>
      </c>
      <c r="J14" s="156">
        <f t="shared" si="4"/>
        <v>0</v>
      </c>
      <c r="K14" s="156">
        <f t="shared" si="4"/>
        <v>0</v>
      </c>
      <c r="L14" s="156">
        <f>IF(L13=0,0,K14*(1+($B3/1200)))</f>
        <v>0</v>
      </c>
      <c r="M14" s="156">
        <f t="shared" si="4"/>
        <v>0</v>
      </c>
      <c r="N14" s="156">
        <f t="shared" si="4"/>
        <v>0</v>
      </c>
      <c r="O14" s="156">
        <f t="shared" si="4"/>
        <v>0</v>
      </c>
      <c r="P14" s="156">
        <f t="shared" si="4"/>
        <v>0</v>
      </c>
      <c r="Q14" s="156">
        <f t="shared" si="4"/>
        <v>0</v>
      </c>
      <c r="R14" s="156">
        <f t="shared" si="4"/>
        <v>0</v>
      </c>
      <c r="S14" s="156">
        <f t="shared" si="4"/>
        <v>0</v>
      </c>
      <c r="T14" s="156">
        <f t="shared" si="4"/>
        <v>0</v>
      </c>
      <c r="U14" s="156">
        <f t="shared" si="4"/>
        <v>0</v>
      </c>
      <c r="V14" s="156">
        <f t="shared" si="4"/>
        <v>0</v>
      </c>
      <c r="W14" s="156">
        <f t="shared" si="4"/>
        <v>0</v>
      </c>
      <c r="X14" s="156">
        <f t="shared" si="4"/>
        <v>0</v>
      </c>
      <c r="Y14" s="156">
        <f t="shared" si="4"/>
        <v>0</v>
      </c>
      <c r="Z14" s="156">
        <f t="shared" si="4"/>
        <v>0</v>
      </c>
      <c r="AA14" s="156">
        <f t="shared" si="4"/>
        <v>0</v>
      </c>
      <c r="AB14" s="156">
        <f t="shared" si="4"/>
        <v>0</v>
      </c>
      <c r="AC14" s="156">
        <f t="shared" si="4"/>
        <v>0</v>
      </c>
      <c r="AD14" s="156">
        <f t="shared" si="4"/>
        <v>0</v>
      </c>
      <c r="AE14" s="156">
        <f t="shared" si="4"/>
        <v>0</v>
      </c>
      <c r="AF14" s="156">
        <f t="shared" si="4"/>
        <v>0</v>
      </c>
      <c r="AG14" s="156">
        <f t="shared" si="4"/>
        <v>0</v>
      </c>
      <c r="AH14" s="156">
        <f t="shared" si="4"/>
        <v>0</v>
      </c>
      <c r="AI14" s="156">
        <f t="shared" si="4"/>
        <v>0</v>
      </c>
      <c r="AJ14" s="156">
        <f t="shared" si="4"/>
        <v>0</v>
      </c>
      <c r="AK14" s="156">
        <f t="shared" si="4"/>
        <v>0</v>
      </c>
      <c r="AL14" s="156">
        <f t="shared" si="4"/>
        <v>0</v>
      </c>
      <c r="AM14" s="156">
        <f t="shared" si="4"/>
        <v>0</v>
      </c>
      <c r="AN14" s="156">
        <f t="shared" si="4"/>
        <v>0</v>
      </c>
      <c r="AO14" s="156">
        <f t="shared" ref="AO14:BT14" si="5">IF(AO13=0,0,AN14*(1+($B3/1200)))</f>
        <v>0</v>
      </c>
      <c r="AP14" s="156">
        <f t="shared" si="5"/>
        <v>0</v>
      </c>
      <c r="AQ14" s="156">
        <f t="shared" si="5"/>
        <v>0</v>
      </c>
      <c r="AR14" s="156">
        <f t="shared" si="5"/>
        <v>0</v>
      </c>
      <c r="AS14" s="156">
        <f t="shared" si="5"/>
        <v>0</v>
      </c>
      <c r="AT14" s="156">
        <f t="shared" si="5"/>
        <v>0</v>
      </c>
      <c r="AU14" s="156">
        <f t="shared" si="5"/>
        <v>0</v>
      </c>
      <c r="AV14" s="156">
        <f t="shared" si="5"/>
        <v>0</v>
      </c>
      <c r="AW14" s="156">
        <f t="shared" si="5"/>
        <v>0</v>
      </c>
      <c r="AX14" s="156">
        <f t="shared" si="5"/>
        <v>0</v>
      </c>
      <c r="AY14" s="156">
        <f t="shared" si="5"/>
        <v>0</v>
      </c>
      <c r="AZ14" s="156">
        <f t="shared" si="5"/>
        <v>0</v>
      </c>
      <c r="BA14" s="156">
        <f t="shared" si="5"/>
        <v>0</v>
      </c>
      <c r="BB14" s="156">
        <f t="shared" si="5"/>
        <v>0</v>
      </c>
      <c r="BC14" s="156">
        <f t="shared" si="5"/>
        <v>0</v>
      </c>
      <c r="BD14" s="156">
        <f t="shared" si="5"/>
        <v>0</v>
      </c>
      <c r="BE14" s="156">
        <f t="shared" si="5"/>
        <v>0</v>
      </c>
      <c r="BF14" s="156">
        <f t="shared" si="5"/>
        <v>0</v>
      </c>
      <c r="BG14" s="156">
        <f t="shared" si="5"/>
        <v>0</v>
      </c>
      <c r="BH14" s="156">
        <f t="shared" si="5"/>
        <v>0</v>
      </c>
      <c r="BI14" s="156">
        <f t="shared" si="5"/>
        <v>0</v>
      </c>
      <c r="BJ14" s="156">
        <f t="shared" si="5"/>
        <v>0</v>
      </c>
      <c r="BK14" s="156">
        <f t="shared" si="5"/>
        <v>0</v>
      </c>
      <c r="BL14" s="156">
        <f t="shared" si="5"/>
        <v>0</v>
      </c>
      <c r="BM14" s="156">
        <f t="shared" si="5"/>
        <v>0</v>
      </c>
      <c r="BN14" s="156">
        <f t="shared" si="5"/>
        <v>0</v>
      </c>
      <c r="BO14" s="156">
        <f t="shared" si="5"/>
        <v>0</v>
      </c>
      <c r="BP14" s="156">
        <f t="shared" si="5"/>
        <v>0</v>
      </c>
      <c r="BQ14" s="156">
        <f t="shared" si="5"/>
        <v>0</v>
      </c>
      <c r="BR14" s="156">
        <f t="shared" si="5"/>
        <v>0</v>
      </c>
      <c r="BS14" s="156">
        <f t="shared" si="5"/>
        <v>0</v>
      </c>
      <c r="BT14" s="156">
        <f t="shared" si="5"/>
        <v>0</v>
      </c>
      <c r="BU14" s="156">
        <f t="shared" ref="BU14:CZ14" si="6">IF(BU13=0,0,BT14*(1+($B3/1200)))</f>
        <v>0</v>
      </c>
      <c r="BV14" s="156">
        <f t="shared" si="6"/>
        <v>0</v>
      </c>
      <c r="BW14" s="156">
        <f t="shared" si="6"/>
        <v>0</v>
      </c>
      <c r="BX14" s="156">
        <f t="shared" si="6"/>
        <v>0</v>
      </c>
      <c r="BY14" s="156">
        <f t="shared" si="6"/>
        <v>0</v>
      </c>
      <c r="BZ14" s="156">
        <f t="shared" si="6"/>
        <v>0</v>
      </c>
      <c r="CA14" s="156">
        <f t="shared" si="6"/>
        <v>0</v>
      </c>
      <c r="CB14" s="156">
        <f t="shared" si="6"/>
        <v>0</v>
      </c>
      <c r="CC14" s="156">
        <f t="shared" si="6"/>
        <v>0</v>
      </c>
      <c r="CD14" s="156">
        <f t="shared" si="6"/>
        <v>0</v>
      </c>
      <c r="CE14" s="156">
        <f t="shared" si="6"/>
        <v>0</v>
      </c>
      <c r="CF14" s="156">
        <f t="shared" si="6"/>
        <v>0</v>
      </c>
      <c r="CG14" s="156">
        <f t="shared" si="6"/>
        <v>0</v>
      </c>
      <c r="CH14" s="156">
        <f t="shared" si="6"/>
        <v>0</v>
      </c>
      <c r="CI14" s="156">
        <f t="shared" si="6"/>
        <v>0</v>
      </c>
      <c r="CJ14" s="156">
        <f t="shared" si="6"/>
        <v>0</v>
      </c>
      <c r="CK14" s="156">
        <f t="shared" si="6"/>
        <v>0</v>
      </c>
      <c r="CL14" s="156">
        <f t="shared" si="6"/>
        <v>0</v>
      </c>
      <c r="CM14" s="156">
        <f t="shared" si="6"/>
        <v>0</v>
      </c>
      <c r="CN14" s="156">
        <f t="shared" si="6"/>
        <v>0</v>
      </c>
      <c r="CO14" s="156">
        <f t="shared" si="6"/>
        <v>0</v>
      </c>
      <c r="CP14" s="156">
        <f t="shared" si="6"/>
        <v>0</v>
      </c>
      <c r="CQ14" s="156">
        <f t="shared" si="6"/>
        <v>0</v>
      </c>
      <c r="CR14" s="156">
        <f t="shared" si="6"/>
        <v>0</v>
      </c>
      <c r="CS14" s="156">
        <f t="shared" si="6"/>
        <v>0</v>
      </c>
      <c r="CT14" s="156">
        <f t="shared" si="6"/>
        <v>0</v>
      </c>
      <c r="CU14" s="156">
        <f t="shared" si="6"/>
        <v>0</v>
      </c>
      <c r="CV14" s="156">
        <f t="shared" si="6"/>
        <v>0</v>
      </c>
      <c r="CW14" s="156">
        <f t="shared" si="6"/>
        <v>0</v>
      </c>
      <c r="CX14" s="156">
        <f t="shared" si="6"/>
        <v>0</v>
      </c>
      <c r="CY14" s="156">
        <f t="shared" si="6"/>
        <v>0</v>
      </c>
      <c r="CZ14" s="156">
        <f t="shared" si="6"/>
        <v>0</v>
      </c>
      <c r="DA14" s="156">
        <f t="shared" ref="DA14:DW14" si="7">IF(DA13=0,0,CZ14*(1+($B3/1200)))</f>
        <v>0</v>
      </c>
      <c r="DB14" s="156">
        <f t="shared" si="7"/>
        <v>0</v>
      </c>
      <c r="DC14" s="156">
        <f t="shared" si="7"/>
        <v>0</v>
      </c>
      <c r="DD14" s="156">
        <f t="shared" si="7"/>
        <v>0</v>
      </c>
      <c r="DE14" s="156">
        <f t="shared" si="7"/>
        <v>0</v>
      </c>
      <c r="DF14" s="156">
        <f t="shared" si="7"/>
        <v>0</v>
      </c>
      <c r="DG14" s="156">
        <f t="shared" si="7"/>
        <v>0</v>
      </c>
      <c r="DH14" s="156">
        <f t="shared" si="7"/>
        <v>0</v>
      </c>
      <c r="DI14" s="156">
        <f t="shared" si="7"/>
        <v>0</v>
      </c>
      <c r="DJ14" s="156">
        <f t="shared" si="7"/>
        <v>0</v>
      </c>
      <c r="DK14" s="156">
        <f t="shared" si="7"/>
        <v>0</v>
      </c>
      <c r="DL14" s="156">
        <f t="shared" si="7"/>
        <v>0</v>
      </c>
      <c r="DM14" s="156">
        <f t="shared" si="7"/>
        <v>0</v>
      </c>
      <c r="DN14" s="156">
        <f t="shared" si="7"/>
        <v>0</v>
      </c>
      <c r="DO14" s="156">
        <f t="shared" si="7"/>
        <v>0</v>
      </c>
      <c r="DP14" s="156">
        <f t="shared" si="7"/>
        <v>0</v>
      </c>
      <c r="DQ14" s="156">
        <f t="shared" si="7"/>
        <v>0</v>
      </c>
      <c r="DR14" s="156">
        <f t="shared" si="7"/>
        <v>0</v>
      </c>
      <c r="DS14" s="156">
        <f t="shared" si="7"/>
        <v>0</v>
      </c>
      <c r="DT14" s="156">
        <f t="shared" si="7"/>
        <v>0</v>
      </c>
      <c r="DU14" s="156">
        <f t="shared" si="7"/>
        <v>0</v>
      </c>
      <c r="DV14" s="156">
        <f t="shared" si="7"/>
        <v>0</v>
      </c>
      <c r="DW14" s="156">
        <f t="shared" si="7"/>
        <v>0</v>
      </c>
    </row>
    <row r="15" spans="1:127" hidden="1" x14ac:dyDescent="0.2">
      <c r="D15" s="168"/>
      <c r="E15" s="160"/>
      <c r="G15" s="156" t="s">
        <v>149</v>
      </c>
      <c r="H15" s="156">
        <f>(B3/1200)*B6</f>
        <v>0</v>
      </c>
      <c r="I15" s="156">
        <f t="shared" ref="I15:BT15" si="8">I13-I14</f>
        <v>0</v>
      </c>
      <c r="J15" s="156">
        <f t="shared" si="8"/>
        <v>0</v>
      </c>
      <c r="K15" s="156">
        <f t="shared" si="8"/>
        <v>0</v>
      </c>
      <c r="L15" s="156">
        <f t="shared" si="8"/>
        <v>0</v>
      </c>
      <c r="M15" s="156">
        <f t="shared" si="8"/>
        <v>0</v>
      </c>
      <c r="N15" s="156">
        <f t="shared" si="8"/>
        <v>0</v>
      </c>
      <c r="O15" s="156">
        <f t="shared" si="8"/>
        <v>0</v>
      </c>
      <c r="P15" s="156">
        <f t="shared" si="8"/>
        <v>0</v>
      </c>
      <c r="Q15" s="156">
        <f t="shared" si="8"/>
        <v>0</v>
      </c>
      <c r="R15" s="156">
        <f t="shared" si="8"/>
        <v>0</v>
      </c>
      <c r="S15" s="156">
        <f t="shared" si="8"/>
        <v>0</v>
      </c>
      <c r="T15" s="156">
        <f t="shared" si="8"/>
        <v>0</v>
      </c>
      <c r="U15" s="156">
        <f t="shared" si="8"/>
        <v>0</v>
      </c>
      <c r="V15" s="156">
        <f t="shared" si="8"/>
        <v>0</v>
      </c>
      <c r="W15" s="156">
        <f t="shared" si="8"/>
        <v>0</v>
      </c>
      <c r="X15" s="156">
        <f t="shared" si="8"/>
        <v>0</v>
      </c>
      <c r="Y15" s="156">
        <f t="shared" si="8"/>
        <v>0</v>
      </c>
      <c r="Z15" s="156">
        <f t="shared" si="8"/>
        <v>0</v>
      </c>
      <c r="AA15" s="156">
        <f t="shared" si="8"/>
        <v>0</v>
      </c>
      <c r="AB15" s="156">
        <f t="shared" si="8"/>
        <v>0</v>
      </c>
      <c r="AC15" s="156">
        <f t="shared" si="8"/>
        <v>0</v>
      </c>
      <c r="AD15" s="156">
        <f t="shared" si="8"/>
        <v>0</v>
      </c>
      <c r="AE15" s="156">
        <f t="shared" si="8"/>
        <v>0</v>
      </c>
      <c r="AF15" s="156">
        <f t="shared" si="8"/>
        <v>0</v>
      </c>
      <c r="AG15" s="156">
        <f t="shared" si="8"/>
        <v>0</v>
      </c>
      <c r="AH15" s="156">
        <f t="shared" si="8"/>
        <v>0</v>
      </c>
      <c r="AI15" s="156">
        <f t="shared" si="8"/>
        <v>0</v>
      </c>
      <c r="AJ15" s="156">
        <f t="shared" si="8"/>
        <v>0</v>
      </c>
      <c r="AK15" s="156">
        <f t="shared" si="8"/>
        <v>0</v>
      </c>
      <c r="AL15" s="156">
        <f t="shared" si="8"/>
        <v>0</v>
      </c>
      <c r="AM15" s="156">
        <f t="shared" si="8"/>
        <v>0</v>
      </c>
      <c r="AN15" s="156">
        <f t="shared" si="8"/>
        <v>0</v>
      </c>
      <c r="AO15" s="156">
        <f t="shared" si="8"/>
        <v>0</v>
      </c>
      <c r="AP15" s="156">
        <f t="shared" si="8"/>
        <v>0</v>
      </c>
      <c r="AQ15" s="156">
        <f t="shared" si="8"/>
        <v>0</v>
      </c>
      <c r="AR15" s="156">
        <f t="shared" si="8"/>
        <v>0</v>
      </c>
      <c r="AS15" s="156">
        <f t="shared" si="8"/>
        <v>0</v>
      </c>
      <c r="AT15" s="156">
        <f t="shared" si="8"/>
        <v>0</v>
      </c>
      <c r="AU15" s="156">
        <f t="shared" si="8"/>
        <v>0</v>
      </c>
      <c r="AV15" s="156">
        <f t="shared" si="8"/>
        <v>0</v>
      </c>
      <c r="AW15" s="156">
        <f t="shared" si="8"/>
        <v>0</v>
      </c>
      <c r="AX15" s="156">
        <f t="shared" si="8"/>
        <v>0</v>
      </c>
      <c r="AY15" s="156">
        <f t="shared" si="8"/>
        <v>0</v>
      </c>
      <c r="AZ15" s="156">
        <f t="shared" si="8"/>
        <v>0</v>
      </c>
      <c r="BA15" s="156">
        <f t="shared" si="8"/>
        <v>0</v>
      </c>
      <c r="BB15" s="156">
        <f t="shared" si="8"/>
        <v>0</v>
      </c>
      <c r="BC15" s="156">
        <f t="shared" si="8"/>
        <v>0</v>
      </c>
      <c r="BD15" s="156">
        <f t="shared" si="8"/>
        <v>0</v>
      </c>
      <c r="BE15" s="156">
        <f t="shared" si="8"/>
        <v>0</v>
      </c>
      <c r="BF15" s="156">
        <f t="shared" si="8"/>
        <v>0</v>
      </c>
      <c r="BG15" s="156">
        <f t="shared" si="8"/>
        <v>0</v>
      </c>
      <c r="BH15" s="156">
        <f t="shared" si="8"/>
        <v>0</v>
      </c>
      <c r="BI15" s="156">
        <f t="shared" si="8"/>
        <v>0</v>
      </c>
      <c r="BJ15" s="156">
        <f t="shared" si="8"/>
        <v>0</v>
      </c>
      <c r="BK15" s="156">
        <f t="shared" si="8"/>
        <v>0</v>
      </c>
      <c r="BL15" s="156">
        <f t="shared" si="8"/>
        <v>0</v>
      </c>
      <c r="BM15" s="156">
        <f t="shared" si="8"/>
        <v>0</v>
      </c>
      <c r="BN15" s="156">
        <f t="shared" si="8"/>
        <v>0</v>
      </c>
      <c r="BO15" s="156">
        <f t="shared" si="8"/>
        <v>0</v>
      </c>
      <c r="BP15" s="156">
        <f t="shared" si="8"/>
        <v>0</v>
      </c>
      <c r="BQ15" s="156">
        <f t="shared" si="8"/>
        <v>0</v>
      </c>
      <c r="BR15" s="156">
        <f t="shared" si="8"/>
        <v>0</v>
      </c>
      <c r="BS15" s="156">
        <f t="shared" si="8"/>
        <v>0</v>
      </c>
      <c r="BT15" s="156">
        <f t="shared" si="8"/>
        <v>0</v>
      </c>
      <c r="BU15" s="156">
        <f t="shared" ref="BU15:DW15" si="9">BU13-BU14</f>
        <v>0</v>
      </c>
      <c r="BV15" s="156">
        <f t="shared" si="9"/>
        <v>0</v>
      </c>
      <c r="BW15" s="156">
        <f t="shared" si="9"/>
        <v>0</v>
      </c>
      <c r="BX15" s="156">
        <f t="shared" si="9"/>
        <v>0</v>
      </c>
      <c r="BY15" s="156">
        <f t="shared" si="9"/>
        <v>0</v>
      </c>
      <c r="BZ15" s="156">
        <f t="shared" si="9"/>
        <v>0</v>
      </c>
      <c r="CA15" s="156">
        <f t="shared" si="9"/>
        <v>0</v>
      </c>
      <c r="CB15" s="156">
        <f t="shared" si="9"/>
        <v>0</v>
      </c>
      <c r="CC15" s="156">
        <f t="shared" si="9"/>
        <v>0</v>
      </c>
      <c r="CD15" s="156">
        <f t="shared" si="9"/>
        <v>0</v>
      </c>
      <c r="CE15" s="156">
        <f t="shared" si="9"/>
        <v>0</v>
      </c>
      <c r="CF15" s="156">
        <f t="shared" si="9"/>
        <v>0</v>
      </c>
      <c r="CG15" s="156">
        <f t="shared" si="9"/>
        <v>0</v>
      </c>
      <c r="CH15" s="156">
        <f t="shared" si="9"/>
        <v>0</v>
      </c>
      <c r="CI15" s="156">
        <f t="shared" si="9"/>
        <v>0</v>
      </c>
      <c r="CJ15" s="156">
        <f t="shared" si="9"/>
        <v>0</v>
      </c>
      <c r="CK15" s="156">
        <f t="shared" si="9"/>
        <v>0</v>
      </c>
      <c r="CL15" s="156">
        <f t="shared" si="9"/>
        <v>0</v>
      </c>
      <c r="CM15" s="156">
        <f t="shared" si="9"/>
        <v>0</v>
      </c>
      <c r="CN15" s="156">
        <f t="shared" si="9"/>
        <v>0</v>
      </c>
      <c r="CO15" s="156">
        <f t="shared" si="9"/>
        <v>0</v>
      </c>
      <c r="CP15" s="156">
        <f t="shared" si="9"/>
        <v>0</v>
      </c>
      <c r="CQ15" s="156">
        <f t="shared" si="9"/>
        <v>0</v>
      </c>
      <c r="CR15" s="156">
        <f t="shared" si="9"/>
        <v>0</v>
      </c>
      <c r="CS15" s="156">
        <f t="shared" si="9"/>
        <v>0</v>
      </c>
      <c r="CT15" s="156">
        <f t="shared" si="9"/>
        <v>0</v>
      </c>
      <c r="CU15" s="156">
        <f t="shared" si="9"/>
        <v>0</v>
      </c>
      <c r="CV15" s="156">
        <f t="shared" si="9"/>
        <v>0</v>
      </c>
      <c r="CW15" s="156">
        <f t="shared" si="9"/>
        <v>0</v>
      </c>
      <c r="CX15" s="156">
        <f t="shared" si="9"/>
        <v>0</v>
      </c>
      <c r="CY15" s="156">
        <f t="shared" si="9"/>
        <v>0</v>
      </c>
      <c r="CZ15" s="156">
        <f t="shared" si="9"/>
        <v>0</v>
      </c>
      <c r="DA15" s="156">
        <f t="shared" si="9"/>
        <v>0</v>
      </c>
      <c r="DB15" s="156">
        <f t="shared" si="9"/>
        <v>0</v>
      </c>
      <c r="DC15" s="156">
        <f t="shared" si="9"/>
        <v>0</v>
      </c>
      <c r="DD15" s="156">
        <f t="shared" si="9"/>
        <v>0</v>
      </c>
      <c r="DE15" s="156">
        <f t="shared" si="9"/>
        <v>0</v>
      </c>
      <c r="DF15" s="156">
        <f t="shared" si="9"/>
        <v>0</v>
      </c>
      <c r="DG15" s="156">
        <f t="shared" si="9"/>
        <v>0</v>
      </c>
      <c r="DH15" s="156">
        <f t="shared" si="9"/>
        <v>0</v>
      </c>
      <c r="DI15" s="156">
        <f t="shared" si="9"/>
        <v>0</v>
      </c>
      <c r="DJ15" s="156">
        <f t="shared" si="9"/>
        <v>0</v>
      </c>
      <c r="DK15" s="156">
        <f t="shared" si="9"/>
        <v>0</v>
      </c>
      <c r="DL15" s="156">
        <f t="shared" si="9"/>
        <v>0</v>
      </c>
      <c r="DM15" s="156">
        <f t="shared" si="9"/>
        <v>0</v>
      </c>
      <c r="DN15" s="156">
        <f t="shared" si="9"/>
        <v>0</v>
      </c>
      <c r="DO15" s="156">
        <f t="shared" si="9"/>
        <v>0</v>
      </c>
      <c r="DP15" s="156">
        <f t="shared" si="9"/>
        <v>0</v>
      </c>
      <c r="DQ15" s="156">
        <f t="shared" si="9"/>
        <v>0</v>
      </c>
      <c r="DR15" s="156">
        <f t="shared" si="9"/>
        <v>0</v>
      </c>
      <c r="DS15" s="156">
        <f t="shared" si="9"/>
        <v>0</v>
      </c>
      <c r="DT15" s="156">
        <f t="shared" si="9"/>
        <v>0</v>
      </c>
      <c r="DU15" s="156">
        <f t="shared" si="9"/>
        <v>0</v>
      </c>
      <c r="DV15" s="156">
        <f t="shared" si="9"/>
        <v>0</v>
      </c>
      <c r="DW15" s="156">
        <f t="shared" si="9"/>
        <v>0</v>
      </c>
    </row>
    <row r="16" spans="1:127" hidden="1" x14ac:dyDescent="0.2">
      <c r="D16" s="168"/>
      <c r="E16" s="160"/>
      <c r="G16" s="156" t="s">
        <v>173</v>
      </c>
      <c r="H16" s="156">
        <f>B6-H14</f>
        <v>0</v>
      </c>
      <c r="I16" s="156">
        <f>H16-I14</f>
        <v>0</v>
      </c>
      <c r="J16" s="156">
        <f>I16-J14</f>
        <v>0</v>
      </c>
      <c r="K16" s="156">
        <f t="shared" ref="K16:BV16" si="10">J16-K14</f>
        <v>0</v>
      </c>
      <c r="L16" s="156">
        <f>K16-L14</f>
        <v>0</v>
      </c>
      <c r="M16" s="156">
        <f t="shared" si="10"/>
        <v>0</v>
      </c>
      <c r="N16" s="156">
        <f t="shared" si="10"/>
        <v>0</v>
      </c>
      <c r="O16" s="156">
        <f t="shared" si="10"/>
        <v>0</v>
      </c>
      <c r="P16" s="156">
        <f t="shared" si="10"/>
        <v>0</v>
      </c>
      <c r="Q16" s="156">
        <f t="shared" si="10"/>
        <v>0</v>
      </c>
      <c r="R16" s="156">
        <f t="shared" si="10"/>
        <v>0</v>
      </c>
      <c r="S16" s="156">
        <f t="shared" si="10"/>
        <v>0</v>
      </c>
      <c r="T16" s="156">
        <f t="shared" si="10"/>
        <v>0</v>
      </c>
      <c r="U16" s="156">
        <f t="shared" si="10"/>
        <v>0</v>
      </c>
      <c r="V16" s="156">
        <f t="shared" si="10"/>
        <v>0</v>
      </c>
      <c r="W16" s="156">
        <f t="shared" si="10"/>
        <v>0</v>
      </c>
      <c r="X16" s="156">
        <f t="shared" si="10"/>
        <v>0</v>
      </c>
      <c r="Y16" s="156">
        <f t="shared" si="10"/>
        <v>0</v>
      </c>
      <c r="Z16" s="156">
        <f t="shared" si="10"/>
        <v>0</v>
      </c>
      <c r="AA16" s="156">
        <f t="shared" si="10"/>
        <v>0</v>
      </c>
      <c r="AB16" s="156">
        <f t="shared" si="10"/>
        <v>0</v>
      </c>
      <c r="AC16" s="156">
        <f t="shared" si="10"/>
        <v>0</v>
      </c>
      <c r="AD16" s="156">
        <f t="shared" si="10"/>
        <v>0</v>
      </c>
      <c r="AE16" s="156">
        <f t="shared" si="10"/>
        <v>0</v>
      </c>
      <c r="AF16" s="156">
        <f t="shared" si="10"/>
        <v>0</v>
      </c>
      <c r="AG16" s="156">
        <f t="shared" si="10"/>
        <v>0</v>
      </c>
      <c r="AH16" s="156">
        <f t="shared" si="10"/>
        <v>0</v>
      </c>
      <c r="AI16" s="156">
        <f t="shared" si="10"/>
        <v>0</v>
      </c>
      <c r="AJ16" s="156">
        <f t="shared" si="10"/>
        <v>0</v>
      </c>
      <c r="AK16" s="156">
        <f t="shared" si="10"/>
        <v>0</v>
      </c>
      <c r="AL16" s="156">
        <f t="shared" si="10"/>
        <v>0</v>
      </c>
      <c r="AM16" s="156">
        <f t="shared" si="10"/>
        <v>0</v>
      </c>
      <c r="AN16" s="156">
        <f t="shared" si="10"/>
        <v>0</v>
      </c>
      <c r="AO16" s="156">
        <f t="shared" si="10"/>
        <v>0</v>
      </c>
      <c r="AP16" s="156">
        <f t="shared" si="10"/>
        <v>0</v>
      </c>
      <c r="AQ16" s="156">
        <f t="shared" si="10"/>
        <v>0</v>
      </c>
      <c r="AR16" s="156">
        <f t="shared" si="10"/>
        <v>0</v>
      </c>
      <c r="AS16" s="156">
        <f t="shared" si="10"/>
        <v>0</v>
      </c>
      <c r="AT16" s="156">
        <f t="shared" si="10"/>
        <v>0</v>
      </c>
      <c r="AU16" s="156">
        <f t="shared" si="10"/>
        <v>0</v>
      </c>
      <c r="AV16" s="156">
        <f t="shared" si="10"/>
        <v>0</v>
      </c>
      <c r="AW16" s="156">
        <f t="shared" si="10"/>
        <v>0</v>
      </c>
      <c r="AX16" s="156">
        <f t="shared" si="10"/>
        <v>0</v>
      </c>
      <c r="AY16" s="156">
        <f t="shared" si="10"/>
        <v>0</v>
      </c>
      <c r="AZ16" s="156">
        <f t="shared" si="10"/>
        <v>0</v>
      </c>
      <c r="BA16" s="156">
        <f t="shared" si="10"/>
        <v>0</v>
      </c>
      <c r="BB16" s="156">
        <f t="shared" si="10"/>
        <v>0</v>
      </c>
      <c r="BC16" s="156">
        <f t="shared" si="10"/>
        <v>0</v>
      </c>
      <c r="BD16" s="156">
        <f t="shared" si="10"/>
        <v>0</v>
      </c>
      <c r="BE16" s="156">
        <f t="shared" si="10"/>
        <v>0</v>
      </c>
      <c r="BF16" s="156">
        <f t="shared" si="10"/>
        <v>0</v>
      </c>
      <c r="BG16" s="156">
        <f t="shared" si="10"/>
        <v>0</v>
      </c>
      <c r="BH16" s="156">
        <f t="shared" si="10"/>
        <v>0</v>
      </c>
      <c r="BI16" s="156">
        <f t="shared" si="10"/>
        <v>0</v>
      </c>
      <c r="BJ16" s="156">
        <f t="shared" si="10"/>
        <v>0</v>
      </c>
      <c r="BK16" s="156">
        <f t="shared" si="10"/>
        <v>0</v>
      </c>
      <c r="BL16" s="156">
        <f t="shared" si="10"/>
        <v>0</v>
      </c>
      <c r="BM16" s="156">
        <f t="shared" si="10"/>
        <v>0</v>
      </c>
      <c r="BN16" s="156">
        <f t="shared" si="10"/>
        <v>0</v>
      </c>
      <c r="BO16" s="156">
        <f t="shared" si="10"/>
        <v>0</v>
      </c>
      <c r="BP16" s="156">
        <f t="shared" si="10"/>
        <v>0</v>
      </c>
      <c r="BQ16" s="156">
        <f t="shared" si="10"/>
        <v>0</v>
      </c>
      <c r="BR16" s="156">
        <f t="shared" si="10"/>
        <v>0</v>
      </c>
      <c r="BS16" s="156">
        <f t="shared" si="10"/>
        <v>0</v>
      </c>
      <c r="BT16" s="156">
        <f t="shared" si="10"/>
        <v>0</v>
      </c>
      <c r="BU16" s="156">
        <f t="shared" si="10"/>
        <v>0</v>
      </c>
      <c r="BV16" s="156">
        <f t="shared" si="10"/>
        <v>0</v>
      </c>
      <c r="BW16" s="156">
        <f t="shared" ref="BW16:DW16" si="11">BV16-BW14</f>
        <v>0</v>
      </c>
      <c r="BX16" s="156">
        <f t="shared" si="11"/>
        <v>0</v>
      </c>
      <c r="BY16" s="156">
        <f t="shared" si="11"/>
        <v>0</v>
      </c>
      <c r="BZ16" s="156">
        <f t="shared" si="11"/>
        <v>0</v>
      </c>
      <c r="CA16" s="156">
        <f t="shared" si="11"/>
        <v>0</v>
      </c>
      <c r="CB16" s="156">
        <f t="shared" si="11"/>
        <v>0</v>
      </c>
      <c r="CC16" s="156">
        <f t="shared" si="11"/>
        <v>0</v>
      </c>
      <c r="CD16" s="156">
        <f t="shared" si="11"/>
        <v>0</v>
      </c>
      <c r="CE16" s="156">
        <f t="shared" si="11"/>
        <v>0</v>
      </c>
      <c r="CF16" s="156">
        <f t="shared" si="11"/>
        <v>0</v>
      </c>
      <c r="CG16" s="156">
        <f t="shared" si="11"/>
        <v>0</v>
      </c>
      <c r="CH16" s="156">
        <f t="shared" si="11"/>
        <v>0</v>
      </c>
      <c r="CI16" s="156">
        <f t="shared" si="11"/>
        <v>0</v>
      </c>
      <c r="CJ16" s="156">
        <f t="shared" si="11"/>
        <v>0</v>
      </c>
      <c r="CK16" s="156">
        <f t="shared" si="11"/>
        <v>0</v>
      </c>
      <c r="CL16" s="156">
        <f t="shared" si="11"/>
        <v>0</v>
      </c>
      <c r="CM16" s="156">
        <f t="shared" si="11"/>
        <v>0</v>
      </c>
      <c r="CN16" s="156">
        <f t="shared" si="11"/>
        <v>0</v>
      </c>
      <c r="CO16" s="156">
        <f t="shared" si="11"/>
        <v>0</v>
      </c>
      <c r="CP16" s="156">
        <f t="shared" si="11"/>
        <v>0</v>
      </c>
      <c r="CQ16" s="156">
        <f t="shared" si="11"/>
        <v>0</v>
      </c>
      <c r="CR16" s="156">
        <f t="shared" si="11"/>
        <v>0</v>
      </c>
      <c r="CS16" s="156">
        <f t="shared" si="11"/>
        <v>0</v>
      </c>
      <c r="CT16" s="156">
        <f t="shared" si="11"/>
        <v>0</v>
      </c>
      <c r="CU16" s="156">
        <f t="shared" si="11"/>
        <v>0</v>
      </c>
      <c r="CV16" s="156">
        <f t="shared" si="11"/>
        <v>0</v>
      </c>
      <c r="CW16" s="156">
        <f t="shared" si="11"/>
        <v>0</v>
      </c>
      <c r="CX16" s="156">
        <f t="shared" si="11"/>
        <v>0</v>
      </c>
      <c r="CY16" s="156">
        <f t="shared" si="11"/>
        <v>0</v>
      </c>
      <c r="CZ16" s="156">
        <f t="shared" si="11"/>
        <v>0</v>
      </c>
      <c r="DA16" s="156">
        <f t="shared" si="11"/>
        <v>0</v>
      </c>
      <c r="DB16" s="156">
        <f t="shared" si="11"/>
        <v>0</v>
      </c>
      <c r="DC16" s="156">
        <f t="shared" si="11"/>
        <v>0</v>
      </c>
      <c r="DD16" s="156">
        <f t="shared" si="11"/>
        <v>0</v>
      </c>
      <c r="DE16" s="156">
        <f t="shared" si="11"/>
        <v>0</v>
      </c>
      <c r="DF16" s="156">
        <f t="shared" si="11"/>
        <v>0</v>
      </c>
      <c r="DG16" s="156">
        <f t="shared" si="11"/>
        <v>0</v>
      </c>
      <c r="DH16" s="156">
        <f t="shared" si="11"/>
        <v>0</v>
      </c>
      <c r="DI16" s="156">
        <f t="shared" si="11"/>
        <v>0</v>
      </c>
      <c r="DJ16" s="156">
        <f t="shared" si="11"/>
        <v>0</v>
      </c>
      <c r="DK16" s="156">
        <f t="shared" si="11"/>
        <v>0</v>
      </c>
      <c r="DL16" s="156">
        <f t="shared" si="11"/>
        <v>0</v>
      </c>
      <c r="DM16" s="156">
        <f t="shared" si="11"/>
        <v>0</v>
      </c>
      <c r="DN16" s="156">
        <f t="shared" si="11"/>
        <v>0</v>
      </c>
      <c r="DO16" s="156">
        <f t="shared" si="11"/>
        <v>0</v>
      </c>
      <c r="DP16" s="156">
        <f t="shared" si="11"/>
        <v>0</v>
      </c>
      <c r="DQ16" s="156">
        <f t="shared" si="11"/>
        <v>0</v>
      </c>
      <c r="DR16" s="156">
        <f t="shared" si="11"/>
        <v>0</v>
      </c>
      <c r="DS16" s="156">
        <f t="shared" si="11"/>
        <v>0</v>
      </c>
      <c r="DT16" s="156">
        <f t="shared" si="11"/>
        <v>0</v>
      </c>
      <c r="DU16" s="156">
        <f t="shared" si="11"/>
        <v>0</v>
      </c>
      <c r="DV16" s="156">
        <f t="shared" si="11"/>
        <v>0</v>
      </c>
      <c r="DW16" s="156">
        <f t="shared" si="11"/>
        <v>0</v>
      </c>
    </row>
    <row r="17" spans="1:11" ht="9.75" customHeight="1" x14ac:dyDescent="0.2">
      <c r="D17" s="168"/>
      <c r="E17" s="160"/>
    </row>
    <row r="18" spans="1:11" s="169" customFormat="1" x14ac:dyDescent="0.2">
      <c r="B18" s="170" t="s">
        <v>27</v>
      </c>
      <c r="C18" s="170" t="s">
        <v>28</v>
      </c>
      <c r="D18" s="171" t="s">
        <v>128</v>
      </c>
      <c r="E18" s="170" t="s">
        <v>30</v>
      </c>
      <c r="F18" s="170" t="s">
        <v>38</v>
      </c>
      <c r="G18" s="170" t="s">
        <v>39</v>
      </c>
      <c r="H18" s="170" t="s">
        <v>40</v>
      </c>
      <c r="I18" s="170" t="s">
        <v>41</v>
      </c>
      <c r="J18" s="170" t="s">
        <v>130</v>
      </c>
      <c r="K18" s="170" t="s">
        <v>131</v>
      </c>
    </row>
    <row r="19" spans="1:11" s="173" customFormat="1" x14ac:dyDescent="0.2">
      <c r="A19" s="172" t="s">
        <v>153</v>
      </c>
      <c r="B19" s="173">
        <f>SUM(H13:S13)</f>
        <v>0</v>
      </c>
      <c r="C19" s="173">
        <f>SUM(T13:AE13)</f>
        <v>0</v>
      </c>
      <c r="D19" s="173">
        <f>SUM(AF13:AQ13)</f>
        <v>0</v>
      </c>
      <c r="E19" s="173">
        <f>SUM(AR13:BC13)</f>
        <v>0</v>
      </c>
      <c r="F19" s="173">
        <f>SUM(BD13:BO13)</f>
        <v>0</v>
      </c>
      <c r="G19" s="173">
        <f>SUM(BP13:CA13)</f>
        <v>0</v>
      </c>
      <c r="H19" s="173">
        <f>SUM(CB13:CM13)</f>
        <v>0</v>
      </c>
      <c r="I19" s="173">
        <f>SUM(CN13:CY13)</f>
        <v>0</v>
      </c>
      <c r="J19" s="173">
        <f>SUM(CZ13:DK13)</f>
        <v>0</v>
      </c>
      <c r="K19" s="173">
        <f>SUM(DL13:DW13)</f>
        <v>0</v>
      </c>
    </row>
    <row r="20" spans="1:11" s="173" customFormat="1" x14ac:dyDescent="0.2">
      <c r="A20" s="172" t="s">
        <v>174</v>
      </c>
      <c r="B20" s="173">
        <f>SUM(H14:S14)</f>
        <v>0</v>
      </c>
      <c r="C20" s="173">
        <f>SUM(T14:AE14)</f>
        <v>0</v>
      </c>
      <c r="D20" s="173">
        <f>SUM(AF14:AQ14)</f>
        <v>0</v>
      </c>
      <c r="E20" s="173">
        <f>SUM(AR14:BC14)</f>
        <v>0</v>
      </c>
      <c r="F20" s="173">
        <f>SUM(BD14:BO14)</f>
        <v>0</v>
      </c>
      <c r="G20" s="173">
        <f>SUM(BP14:CA14)</f>
        <v>0</v>
      </c>
      <c r="H20" s="173">
        <f>SUM(CB14:CM14)</f>
        <v>0</v>
      </c>
      <c r="I20" s="173">
        <f>SUM(CN14:CY14)</f>
        <v>0</v>
      </c>
      <c r="J20" s="173">
        <f>SUM(CZ14:DK14)</f>
        <v>0</v>
      </c>
      <c r="K20" s="173">
        <f>SUM(DL14:DW14)</f>
        <v>0</v>
      </c>
    </row>
    <row r="21" spans="1:11" s="173" customFormat="1" x14ac:dyDescent="0.2">
      <c r="A21" s="172" t="s">
        <v>178</v>
      </c>
      <c r="B21" s="173">
        <f>SUM(H15:S15)</f>
        <v>0</v>
      </c>
      <c r="C21" s="173">
        <f>SUM(T15:AE15)</f>
        <v>0</v>
      </c>
      <c r="D21" s="173">
        <f>SUM(AF15:AQ15)</f>
        <v>0</v>
      </c>
      <c r="E21" s="173">
        <f>SUM(AR15:BC15)</f>
        <v>0</v>
      </c>
      <c r="F21" s="173">
        <f>SUM(BD15:BO15)</f>
        <v>0</v>
      </c>
      <c r="G21" s="173">
        <f>SUM(BP15:CA15)</f>
        <v>0</v>
      </c>
      <c r="H21" s="173">
        <f>SUM(CB15:CM15)</f>
        <v>0</v>
      </c>
      <c r="I21" s="173">
        <f>SUM(CN15:CY15)</f>
        <v>0</v>
      </c>
      <c r="J21" s="173">
        <f>SUM(CZ15:DK15)</f>
        <v>0</v>
      </c>
      <c r="K21" s="173">
        <f>SUM(DL15:DW15)</f>
        <v>0</v>
      </c>
    </row>
    <row r="22" spans="1:11" s="173" customFormat="1" x14ac:dyDescent="0.2">
      <c r="A22" s="174" t="s">
        <v>152</v>
      </c>
      <c r="B22" s="175">
        <f>B6-B20</f>
        <v>0</v>
      </c>
      <c r="C22" s="175">
        <f>B22-C20</f>
        <v>0</v>
      </c>
      <c r="D22" s="175">
        <f t="shared" ref="D22:K22" si="12">C22-D20</f>
        <v>0</v>
      </c>
      <c r="E22" s="173">
        <f t="shared" si="12"/>
        <v>0</v>
      </c>
      <c r="F22" s="173">
        <f t="shared" si="12"/>
        <v>0</v>
      </c>
      <c r="G22" s="173">
        <f t="shared" si="12"/>
        <v>0</v>
      </c>
      <c r="H22" s="173">
        <f t="shared" si="12"/>
        <v>0</v>
      </c>
      <c r="I22" s="173">
        <f t="shared" si="12"/>
        <v>0</v>
      </c>
      <c r="J22" s="173">
        <f t="shared" si="12"/>
        <v>0</v>
      </c>
      <c r="K22" s="173">
        <f t="shared" si="12"/>
        <v>0</v>
      </c>
    </row>
    <row r="23" spans="1:11" x14ac:dyDescent="0.2">
      <c r="A23" s="153"/>
      <c r="B23" s="153"/>
      <c r="C23" s="153"/>
      <c r="D23" s="153"/>
      <c r="E23" s="160"/>
    </row>
    <row r="24" spans="1:11" x14ac:dyDescent="0.2">
      <c r="A24" s="153"/>
      <c r="B24" s="153"/>
      <c r="C24" s="153"/>
      <c r="D24" s="153"/>
      <c r="E24" s="160"/>
    </row>
    <row r="25" spans="1:11" x14ac:dyDescent="0.2">
      <c r="A25" s="153"/>
      <c r="B25" s="153"/>
      <c r="C25" s="153"/>
      <c r="D25" s="153"/>
      <c r="E25" s="160"/>
    </row>
    <row r="26" spans="1:11" x14ac:dyDescent="0.2">
      <c r="A26" s="153"/>
      <c r="B26" s="153"/>
      <c r="C26" s="153"/>
      <c r="D26" s="153"/>
      <c r="E26" s="160"/>
    </row>
    <row r="27" spans="1:11" hidden="1" x14ac:dyDescent="0.2">
      <c r="A27" s="167"/>
      <c r="B27" s="167"/>
      <c r="C27" s="167"/>
      <c r="D27" s="167"/>
    </row>
  </sheetData>
  <sheetProtection algorithmName="SHA-512" hashValue="HJbnxAFPu7jSZW0DQGat8PsDn6tr4Vibpc7sV4DwOkLyp4HRxQL29Ou+hZJeN74TxHy2wyX5W764nFzfiKu0Hg==" saltValue="v5Ez2Kh1rWdW/L9NmThf8Q==" spinCount="100000" sheet="1" objects="1" scenarios="1"/>
  <mergeCells count="1">
    <mergeCell ref="B1:C1"/>
  </mergeCells>
  <phoneticPr fontId="3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105"/>
  <sheetViews>
    <sheetView rightToLeft="1" zoomScaleNormal="100" zoomScaleSheetLayoutView="150" workbookViewId="0">
      <selection activeCell="E15" sqref="E15"/>
    </sheetView>
  </sheetViews>
  <sheetFormatPr defaultRowHeight="15.75" zeroHeight="1" x14ac:dyDescent="0.4"/>
  <cols>
    <col min="1" max="1" width="41.42578125" style="1" customWidth="1"/>
    <col min="2" max="2" width="18.85546875" style="1" customWidth="1"/>
    <col min="3" max="3" width="18.28515625" style="1" customWidth="1"/>
    <col min="4" max="4" width="17" style="1" customWidth="1"/>
    <col min="5" max="5" width="18.7109375" style="1" customWidth="1"/>
    <col min="6" max="6" width="18.7109375" style="35" customWidth="1"/>
    <col min="7" max="7" width="18.28515625" style="36" bestFit="1" customWidth="1"/>
    <col min="8" max="11" width="19.140625" style="1" bestFit="1" customWidth="1"/>
    <col min="12" max="12" width="14" style="1" hidden="1" customWidth="1"/>
    <col min="13" max="256" width="0" style="1" hidden="1" customWidth="1"/>
    <col min="257" max="16384" width="9.140625" style="1"/>
  </cols>
  <sheetData>
    <row r="1" spans="1:12" s="33" customFormat="1" ht="25.5" customHeight="1" x14ac:dyDescent="0.2">
      <c r="A1" s="471" t="s">
        <v>206</v>
      </c>
      <c r="B1" s="481" t="s">
        <v>205</v>
      </c>
      <c r="C1" s="481"/>
      <c r="D1" s="481"/>
      <c r="F1" s="34"/>
      <c r="G1" s="468"/>
    </row>
    <row r="2" spans="1:12" s="20" customFormat="1" ht="21.75" x14ac:dyDescent="0.4">
      <c r="A2" s="17" t="s">
        <v>140</v>
      </c>
      <c r="B2" s="17"/>
      <c r="C2" s="17"/>
      <c r="D2" s="17"/>
      <c r="E2" s="17"/>
      <c r="F2" s="17"/>
      <c r="G2" s="17"/>
      <c r="H2" s="18"/>
      <c r="I2" s="18"/>
      <c r="J2" s="18"/>
      <c r="K2" s="18"/>
      <c r="L2" s="19"/>
    </row>
    <row r="3" spans="1:12" s="24" customFormat="1" ht="21.75" x14ac:dyDescent="0.2">
      <c r="A3" s="21" t="s">
        <v>166</v>
      </c>
      <c r="B3" s="22" t="s">
        <v>27</v>
      </c>
      <c r="C3" s="22" t="s">
        <v>28</v>
      </c>
      <c r="D3" s="22" t="s">
        <v>128</v>
      </c>
      <c r="E3" s="22" t="s">
        <v>30</v>
      </c>
      <c r="F3" s="22" t="s">
        <v>38</v>
      </c>
      <c r="G3" s="22" t="s">
        <v>39</v>
      </c>
      <c r="H3" s="22" t="s">
        <v>40</v>
      </c>
      <c r="I3" s="22" t="s">
        <v>41</v>
      </c>
      <c r="J3" s="22" t="s">
        <v>130</v>
      </c>
      <c r="K3" s="22" t="s">
        <v>131</v>
      </c>
      <c r="L3" s="23"/>
    </row>
    <row r="4" spans="1:12" s="28" customFormat="1" ht="18" x14ac:dyDescent="0.4">
      <c r="A4" s="25" t="s">
        <v>203</v>
      </c>
      <c r="B4" s="26">
        <f>'ضرایب فروش و تبلیغات'!F3</f>
        <v>0</v>
      </c>
      <c r="C4" s="26">
        <f>'ضرایب فروش و تبلیغات'!F4</f>
        <v>0</v>
      </c>
      <c r="D4" s="26">
        <f>'ضرایب فروش و تبلیغات'!F5</f>
        <v>0</v>
      </c>
      <c r="E4" s="26">
        <f>'ضرایب فروش و تبلیغات'!F6</f>
        <v>0</v>
      </c>
      <c r="F4" s="26">
        <f>'ضرایب فروش و تبلیغات'!F7</f>
        <v>0</v>
      </c>
      <c r="G4" s="26">
        <f>'ضرایب فروش و تبلیغات'!F8</f>
        <v>0</v>
      </c>
      <c r="H4" s="26">
        <f>'ضرایب فروش و تبلیغات'!F9</f>
        <v>0</v>
      </c>
      <c r="I4" s="26">
        <f>'ضرایب فروش و تبلیغات'!F10</f>
        <v>0</v>
      </c>
      <c r="J4" s="26">
        <f>'ضرایب فروش و تبلیغات'!F11</f>
        <v>0</v>
      </c>
      <c r="K4" s="26">
        <f>'ضرایب فروش و تبلیغات'!F12</f>
        <v>0</v>
      </c>
      <c r="L4" s="27"/>
    </row>
    <row r="5" spans="1:12" s="32" customFormat="1" ht="22.5" customHeight="1" x14ac:dyDescent="0.2">
      <c r="A5" s="29" t="s">
        <v>1</v>
      </c>
      <c r="B5" s="30">
        <f>SUM(B4:B4)</f>
        <v>0</v>
      </c>
      <c r="C5" s="30">
        <f>SUM(C4:C4)</f>
        <v>0</v>
      </c>
      <c r="D5" s="30">
        <f>SUM(D4:D4)</f>
        <v>0</v>
      </c>
      <c r="E5" s="30">
        <f>SUM(E4:E4)</f>
        <v>0</v>
      </c>
      <c r="F5" s="30">
        <f t="shared" ref="F5:K5" si="0">SUM(F4:F4)</f>
        <v>0</v>
      </c>
      <c r="G5" s="30">
        <f t="shared" si="0"/>
        <v>0</v>
      </c>
      <c r="H5" s="30">
        <f t="shared" si="0"/>
        <v>0</v>
      </c>
      <c r="I5" s="30">
        <f t="shared" si="0"/>
        <v>0</v>
      </c>
      <c r="J5" s="30">
        <f t="shared" si="0"/>
        <v>0</v>
      </c>
      <c r="K5" s="30">
        <f t="shared" si="0"/>
        <v>0</v>
      </c>
      <c r="L5" s="31">
        <f>SUM(B5:E5)</f>
        <v>0</v>
      </c>
    </row>
    <row r="6" spans="1:12" ht="11.25" customHeight="1" x14ac:dyDescent="0.4">
      <c r="A6" s="33"/>
      <c r="B6" s="34"/>
      <c r="C6" s="34"/>
      <c r="D6" s="34"/>
      <c r="E6" s="34"/>
      <c r="L6" s="37"/>
    </row>
    <row r="7" spans="1:12" s="40" customFormat="1" ht="27.75" customHeight="1" x14ac:dyDescent="0.4">
      <c r="A7" s="38" t="s">
        <v>31</v>
      </c>
      <c r="B7" s="38"/>
      <c r="C7" s="38"/>
      <c r="D7" s="38"/>
      <c r="E7" s="38"/>
      <c r="F7" s="38"/>
      <c r="G7" s="38"/>
      <c r="H7" s="39"/>
      <c r="I7" s="39"/>
      <c r="J7" s="39"/>
      <c r="K7" s="39"/>
      <c r="L7" s="37"/>
    </row>
    <row r="8" spans="1:12" s="44" customFormat="1" ht="19.5" x14ac:dyDescent="0.4">
      <c r="A8" s="41" t="s">
        <v>117</v>
      </c>
      <c r="B8" s="42" t="s">
        <v>27</v>
      </c>
      <c r="C8" s="42" t="s">
        <v>28</v>
      </c>
      <c r="D8" s="42" t="s">
        <v>29</v>
      </c>
      <c r="E8" s="42" t="s">
        <v>30</v>
      </c>
      <c r="F8" s="42" t="s">
        <v>38</v>
      </c>
      <c r="G8" s="42" t="s">
        <v>39</v>
      </c>
      <c r="H8" s="42" t="s">
        <v>40</v>
      </c>
      <c r="I8" s="42" t="s">
        <v>41</v>
      </c>
      <c r="J8" s="42" t="s">
        <v>130</v>
      </c>
      <c r="K8" s="42" t="s">
        <v>131</v>
      </c>
      <c r="L8" s="43"/>
    </row>
    <row r="9" spans="1:12" s="48" customFormat="1" ht="16.5" hidden="1" customHeight="1" thickTop="1" x14ac:dyDescent="0.4">
      <c r="A9" s="45" t="s">
        <v>32</v>
      </c>
      <c r="B9" s="46">
        <f>'سرمايه گذاري ثابت و استهلاک آن'!H23</f>
        <v>0</v>
      </c>
      <c r="C9" s="46">
        <f>'سرمايه گذاري ثابت و استهلاک آن'!J23</f>
        <v>0</v>
      </c>
      <c r="D9" s="46">
        <f>'سرمايه گذاري ثابت و استهلاک آن'!L19</f>
        <v>0</v>
      </c>
      <c r="E9" s="46">
        <f>'سرمايه گذاري ثابت و استهلاک آن'!N23</f>
        <v>0</v>
      </c>
      <c r="F9" s="46">
        <f>'سرمايه گذاري ثابت و استهلاک آن'!P23</f>
        <v>0</v>
      </c>
      <c r="G9" s="46">
        <f>'سرمايه گذاري ثابت و استهلاک آن'!R23</f>
        <v>0</v>
      </c>
      <c r="H9" s="46">
        <f>'سرمايه گذاري ثابت و استهلاک آن'!T23</f>
        <v>0</v>
      </c>
      <c r="I9" s="46">
        <f>'سرمايه گذاري ثابت و استهلاک آن'!V23</f>
        <v>0</v>
      </c>
      <c r="J9" s="46">
        <f>'سرمايه گذاري ثابت و استهلاک آن'!X23</f>
        <v>0</v>
      </c>
      <c r="K9" s="46">
        <f>'سرمايه گذاري ثابت و استهلاک آن'!Z23</f>
        <v>0</v>
      </c>
      <c r="L9" s="47">
        <f>'سرمايه گذاري ثابت و استهلاک آن'!O19</f>
        <v>0</v>
      </c>
    </row>
    <row r="10" spans="1:12" s="48" customFormat="1" ht="16.5" hidden="1" customHeight="1" x14ac:dyDescent="0.4">
      <c r="A10" s="45" t="s">
        <v>21</v>
      </c>
      <c r="B10" s="46">
        <f>'سرمايه گذاري ثابت و استهلاک آن'!H48</f>
        <v>0</v>
      </c>
      <c r="C10" s="46">
        <f>'سرمايه گذاري ثابت و استهلاک آن'!J48</f>
        <v>0</v>
      </c>
      <c r="D10" s="46">
        <f>'سرمايه گذاري ثابت و استهلاک آن'!L48</f>
        <v>0</v>
      </c>
      <c r="E10" s="46">
        <f>'سرمايه گذاري ثابت و استهلاک آن'!N48</f>
        <v>0</v>
      </c>
      <c r="F10" s="46">
        <f>'سرمايه گذاري ثابت و استهلاک آن'!P48</f>
        <v>0</v>
      </c>
      <c r="G10" s="46">
        <f>'سرمايه گذاري ثابت و استهلاک آن'!R48</f>
        <v>0</v>
      </c>
      <c r="H10" s="46">
        <f>'سرمايه گذاري ثابت و استهلاک آن'!T48</f>
        <v>0</v>
      </c>
      <c r="I10" s="46">
        <f>'سرمايه گذاري ثابت و استهلاک آن'!V48</f>
        <v>0</v>
      </c>
      <c r="J10" s="46">
        <f>'سرمايه گذاري ثابت و استهلاک آن'!X48</f>
        <v>0</v>
      </c>
      <c r="K10" s="46">
        <f>'سرمايه گذاري ثابت و استهلاک آن'!Z48</f>
        <v>0</v>
      </c>
      <c r="L10" s="27"/>
    </row>
    <row r="11" spans="1:12" s="48" customFormat="1" ht="16.5" hidden="1" customHeight="1" x14ac:dyDescent="0.4">
      <c r="A11" s="45" t="s">
        <v>44</v>
      </c>
      <c r="B11" s="46">
        <f>'سرمايه گذاري ثابت و استهلاک آن'!H54</f>
        <v>0</v>
      </c>
      <c r="C11" s="46">
        <f>'سرمايه گذاري ثابت و استهلاک آن'!J54</f>
        <v>0</v>
      </c>
      <c r="D11" s="46">
        <f>'سرمايه گذاري ثابت و استهلاک آن'!L54</f>
        <v>0</v>
      </c>
      <c r="E11" s="46">
        <f>'سرمايه گذاري ثابت و استهلاک آن'!N54</f>
        <v>0</v>
      </c>
      <c r="F11" s="46">
        <f>'سرمايه گذاري ثابت و استهلاک آن'!P54</f>
        <v>0</v>
      </c>
      <c r="G11" s="46">
        <f>'سرمايه گذاري ثابت و استهلاک آن'!R54</f>
        <v>0</v>
      </c>
      <c r="H11" s="46">
        <f>'سرمايه گذاري ثابت و استهلاک آن'!T54</f>
        <v>0</v>
      </c>
      <c r="I11" s="46">
        <f>'سرمايه گذاري ثابت و استهلاک آن'!V54</f>
        <v>0</v>
      </c>
      <c r="J11" s="46">
        <f>'سرمايه گذاري ثابت و استهلاک آن'!X54</f>
        <v>0</v>
      </c>
      <c r="K11" s="46">
        <f>'سرمايه گذاري ثابت و استهلاک آن'!Z54</f>
        <v>0</v>
      </c>
      <c r="L11" s="47">
        <f>'سرمايه گذاري ثابت و استهلاک آن'!O54</f>
        <v>0</v>
      </c>
    </row>
    <row r="12" spans="1:12" s="48" customFormat="1" ht="16.5" hidden="1" customHeight="1" thickBot="1" x14ac:dyDescent="0.45">
      <c r="A12" s="49" t="s">
        <v>95</v>
      </c>
      <c r="B12" s="46">
        <f>'سرمايه گذاري ثابت و استهلاک آن'!H37</f>
        <v>0</v>
      </c>
      <c r="C12" s="46">
        <f>'سرمايه گذاري ثابت و استهلاک آن'!J37</f>
        <v>0</v>
      </c>
      <c r="D12" s="46">
        <f>'سرمايه گذاري ثابت و استهلاک آن'!L37</f>
        <v>0</v>
      </c>
      <c r="E12" s="46">
        <f>'سرمايه گذاري ثابت و استهلاک آن'!N37</f>
        <v>0</v>
      </c>
      <c r="F12" s="46">
        <f>'سرمايه گذاري ثابت و استهلاک آن'!P37</f>
        <v>0</v>
      </c>
      <c r="G12" s="46">
        <f>'سرمايه گذاري ثابت و استهلاک آن'!R37</f>
        <v>0</v>
      </c>
      <c r="H12" s="46">
        <f>'سرمايه گذاري ثابت و استهلاک آن'!T37</f>
        <v>0</v>
      </c>
      <c r="I12" s="46">
        <f>'سرمايه گذاري ثابت و استهلاک آن'!V37</f>
        <v>0</v>
      </c>
      <c r="J12" s="46">
        <f>'سرمايه گذاري ثابت و استهلاک آن'!X37</f>
        <v>0</v>
      </c>
      <c r="K12" s="46">
        <f>'سرمايه گذاري ثابت و استهلاک آن'!Z37</f>
        <v>0</v>
      </c>
      <c r="L12" s="27"/>
    </row>
    <row r="13" spans="1:12" s="52" customFormat="1" ht="18" x14ac:dyDescent="0.4">
      <c r="A13" s="50" t="s">
        <v>119</v>
      </c>
      <c r="B13" s="51">
        <f>'هزینه های جاری'!E6</f>
        <v>0</v>
      </c>
      <c r="C13" s="51">
        <f>'هزینه های جاری'!F6</f>
        <v>0</v>
      </c>
      <c r="D13" s="51">
        <f>'هزینه های جاری'!G6</f>
        <v>0</v>
      </c>
      <c r="E13" s="51">
        <f>'هزینه های جاری'!H6</f>
        <v>0</v>
      </c>
      <c r="F13" s="51">
        <f>'هزینه های جاری'!I6</f>
        <v>0</v>
      </c>
      <c r="G13" s="51">
        <f>'هزینه های جاری'!J6</f>
        <v>0</v>
      </c>
      <c r="H13" s="51">
        <f>'هزینه های جاری'!K6</f>
        <v>0</v>
      </c>
      <c r="I13" s="51">
        <f>'هزینه های جاری'!L6</f>
        <v>0</v>
      </c>
      <c r="J13" s="51">
        <f>'هزینه های جاری'!M6</f>
        <v>0</v>
      </c>
      <c r="K13" s="51">
        <f>'هزینه های جاری'!N6</f>
        <v>0</v>
      </c>
      <c r="L13" s="27"/>
    </row>
    <row r="14" spans="1:12" s="52" customFormat="1" ht="18" x14ac:dyDescent="0.4">
      <c r="A14" s="50" t="s">
        <v>159</v>
      </c>
      <c r="B14" s="51">
        <f>'هزینه های جاری'!E7</f>
        <v>0</v>
      </c>
      <c r="C14" s="51">
        <f>'هزینه های جاری'!F7</f>
        <v>0</v>
      </c>
      <c r="D14" s="51">
        <f>'هزینه های جاری'!G7</f>
        <v>0</v>
      </c>
      <c r="E14" s="51">
        <f>'هزینه های جاری'!H7</f>
        <v>0</v>
      </c>
      <c r="F14" s="51">
        <f>'هزینه های جاری'!I7</f>
        <v>0</v>
      </c>
      <c r="G14" s="51">
        <f>'هزینه های جاری'!J7</f>
        <v>0</v>
      </c>
      <c r="H14" s="51">
        <f>'هزینه های جاری'!K7</f>
        <v>0</v>
      </c>
      <c r="I14" s="51">
        <f>'هزینه های جاری'!L7</f>
        <v>0</v>
      </c>
      <c r="J14" s="51">
        <f>'هزینه های جاری'!M7</f>
        <v>0</v>
      </c>
      <c r="K14" s="51">
        <f>'هزینه های جاری'!N7</f>
        <v>0</v>
      </c>
      <c r="L14" s="27"/>
    </row>
    <row r="15" spans="1:12" s="52" customFormat="1" ht="18" x14ac:dyDescent="0.4">
      <c r="A15" s="50" t="s">
        <v>160</v>
      </c>
      <c r="B15" s="51">
        <f>SUM('هزینه های جاری'!E9:E12)</f>
        <v>0</v>
      </c>
      <c r="C15" s="51">
        <f>SUM('هزینه های جاری'!F9:F12)</f>
        <v>0</v>
      </c>
      <c r="D15" s="51">
        <f>SUM('هزینه های جاری'!G9:G12)</f>
        <v>0</v>
      </c>
      <c r="E15" s="51">
        <f>SUM('هزینه های جاری'!H9:H12)</f>
        <v>0</v>
      </c>
      <c r="F15" s="51">
        <f>SUM('هزینه های جاری'!I9:I12)</f>
        <v>0</v>
      </c>
      <c r="G15" s="51">
        <f>SUM('هزینه های جاری'!J9:J12)</f>
        <v>0</v>
      </c>
      <c r="H15" s="51">
        <f>SUM('هزینه های جاری'!K9:K12)</f>
        <v>0</v>
      </c>
      <c r="I15" s="51">
        <f>SUM('هزینه های جاری'!L9:L12)</f>
        <v>0</v>
      </c>
      <c r="J15" s="51">
        <f>SUM('هزینه های جاری'!M9:M12)</f>
        <v>0</v>
      </c>
      <c r="K15" s="51">
        <f>SUM('هزینه های جاری'!N9:N12)</f>
        <v>0</v>
      </c>
      <c r="L15" s="27"/>
    </row>
    <row r="16" spans="1:12" s="52" customFormat="1" ht="18" x14ac:dyDescent="0.4">
      <c r="A16" s="50" t="s">
        <v>161</v>
      </c>
      <c r="B16" s="51">
        <f>'ضرایب فروش و تبلیغات'!H3</f>
        <v>0</v>
      </c>
      <c r="C16" s="51">
        <f>'ضرایب فروش و تبلیغات'!H4</f>
        <v>0</v>
      </c>
      <c r="D16" s="51">
        <f>'ضرایب فروش و تبلیغات'!H5</f>
        <v>0</v>
      </c>
      <c r="E16" s="51">
        <f>'ضرایب فروش و تبلیغات'!H6</f>
        <v>0</v>
      </c>
      <c r="F16" s="51">
        <f>'ضرایب فروش و تبلیغات'!H7</f>
        <v>0</v>
      </c>
      <c r="G16" s="51">
        <f>'ضرایب فروش و تبلیغات'!H8</f>
        <v>0</v>
      </c>
      <c r="H16" s="51">
        <f>'ضرایب فروش و تبلیغات'!H9</f>
        <v>0</v>
      </c>
      <c r="I16" s="51">
        <f>'ضرایب فروش و تبلیغات'!H10</f>
        <v>0</v>
      </c>
      <c r="J16" s="51">
        <f>'ضرایب فروش و تبلیغات'!H11</f>
        <v>0</v>
      </c>
      <c r="K16" s="51">
        <f>'ضرایب فروش و تبلیغات'!H12</f>
        <v>0</v>
      </c>
      <c r="L16" s="27"/>
    </row>
    <row r="17" spans="1:12" s="44" customFormat="1" ht="19.5" x14ac:dyDescent="0.4">
      <c r="A17" s="53" t="s">
        <v>158</v>
      </c>
      <c r="B17" s="54">
        <f>SUM(B13:B16)</f>
        <v>0</v>
      </c>
      <c r="C17" s="54">
        <f t="shared" ref="C17:K17" si="1">SUM(C13:C16)</f>
        <v>0</v>
      </c>
      <c r="D17" s="54">
        <f t="shared" si="1"/>
        <v>0</v>
      </c>
      <c r="E17" s="54">
        <f t="shared" si="1"/>
        <v>0</v>
      </c>
      <c r="F17" s="54">
        <f t="shared" si="1"/>
        <v>0</v>
      </c>
      <c r="G17" s="54">
        <f t="shared" si="1"/>
        <v>0</v>
      </c>
      <c r="H17" s="54">
        <f t="shared" si="1"/>
        <v>0</v>
      </c>
      <c r="I17" s="54">
        <f t="shared" si="1"/>
        <v>0</v>
      </c>
      <c r="J17" s="54">
        <f t="shared" si="1"/>
        <v>0</v>
      </c>
      <c r="K17" s="54">
        <f t="shared" si="1"/>
        <v>0</v>
      </c>
      <c r="L17" s="55"/>
    </row>
    <row r="18" spans="1:12" s="59" customFormat="1" ht="18" x14ac:dyDescent="0.2">
      <c r="A18" s="56" t="s">
        <v>156</v>
      </c>
      <c r="B18" s="57">
        <f>'سرمايه گذاري ثابت و استهلاک آن'!H23+'سرمايه گذاري ثابت و استهلاک آن'!H37+'سرمايه گذاري ثابت و استهلاک آن'!H48+'سرمايه گذاري ثابت و استهلاک آن'!H53</f>
        <v>0</v>
      </c>
      <c r="C18" s="57">
        <f>'سرمايه گذاري ثابت و استهلاک آن'!J23+'سرمايه گذاري ثابت و استهلاک آن'!J37+'سرمايه گذاري ثابت و استهلاک آن'!J48+'سرمايه گذاري ثابت و استهلاک آن'!J54</f>
        <v>0</v>
      </c>
      <c r="D18" s="57">
        <f>'سرمايه گذاري ثابت و استهلاک آن'!L23+'سرمايه گذاري ثابت و استهلاک آن'!L37+'سرمايه گذاري ثابت و استهلاک آن'!L48+'سرمايه گذاري ثابت و استهلاک آن'!L54</f>
        <v>0</v>
      </c>
      <c r="E18" s="57">
        <f>'سرمايه گذاري ثابت و استهلاک آن'!N23+'سرمايه گذاري ثابت و استهلاک آن'!N37+'سرمايه گذاري ثابت و استهلاک آن'!N48+'سرمايه گذاري ثابت و استهلاک آن'!N54</f>
        <v>0</v>
      </c>
      <c r="F18" s="57">
        <f>'سرمايه گذاري ثابت و استهلاک آن'!P23+'سرمايه گذاري ثابت و استهلاک آن'!P37+'سرمايه گذاري ثابت و استهلاک آن'!P48+'سرمايه گذاري ثابت و استهلاک آن'!P54</f>
        <v>0</v>
      </c>
      <c r="G18" s="57">
        <f>'سرمايه گذاري ثابت و استهلاک آن'!R23+'سرمايه گذاري ثابت و استهلاک آن'!R37+'سرمايه گذاري ثابت و استهلاک آن'!R48+'سرمايه گذاري ثابت و استهلاک آن'!R54</f>
        <v>0</v>
      </c>
      <c r="H18" s="57">
        <f>'سرمايه گذاري ثابت و استهلاک آن'!T23+'سرمايه گذاري ثابت و استهلاک آن'!T37+'سرمايه گذاري ثابت و استهلاک آن'!T48+'سرمايه گذاري ثابت و استهلاک آن'!T54</f>
        <v>0</v>
      </c>
      <c r="I18" s="57">
        <f>'سرمايه گذاري ثابت و استهلاک آن'!V23+'سرمايه گذاري ثابت و استهلاک آن'!V37+'سرمايه گذاري ثابت و استهلاک آن'!V48+'سرمايه گذاري ثابت و استهلاک آن'!V54</f>
        <v>0</v>
      </c>
      <c r="J18" s="57">
        <f>'سرمايه گذاري ثابت و استهلاک آن'!X23+'سرمايه گذاري ثابت و استهلاک آن'!X37+'سرمايه گذاري ثابت و استهلاک آن'!X48+'سرمايه گذاري ثابت و استهلاک آن'!X54</f>
        <v>0</v>
      </c>
      <c r="K18" s="57">
        <f>'سرمايه گذاري ثابت و استهلاک آن'!Z23+'سرمايه گذاري ثابت و استهلاک آن'!Z37+'سرمايه گذاري ثابت و استهلاک آن'!Z48+'سرمايه گذاري ثابت و استهلاک آن'!Z54</f>
        <v>0</v>
      </c>
      <c r="L18" s="58">
        <f>SUM(B18:E18)</f>
        <v>0</v>
      </c>
    </row>
    <row r="19" spans="1:12" s="52" customFormat="1" ht="16.5" hidden="1" customHeight="1" thickTop="1" x14ac:dyDescent="0.4">
      <c r="A19" s="50" t="s">
        <v>120</v>
      </c>
      <c r="B19" s="60">
        <f>'هزینه های جاری'!E13</f>
        <v>0</v>
      </c>
      <c r="C19" s="60">
        <f>'هزینه های جاری'!F13</f>
        <v>0</v>
      </c>
      <c r="D19" s="60">
        <f>'هزینه های جاری'!G13</f>
        <v>0</v>
      </c>
      <c r="E19" s="60">
        <f>'هزینه های جاری'!H13</f>
        <v>0</v>
      </c>
      <c r="F19" s="60">
        <f>'هزینه های جاری'!I13</f>
        <v>0</v>
      </c>
      <c r="G19" s="60">
        <f>'هزینه های جاری'!J13</f>
        <v>0</v>
      </c>
      <c r="H19" s="60">
        <f>'هزینه های جاری'!K13</f>
        <v>0</v>
      </c>
      <c r="I19" s="60">
        <f>'هزینه های جاری'!L13</f>
        <v>0</v>
      </c>
      <c r="J19" s="60">
        <f>'هزینه های جاری'!M13</f>
        <v>0</v>
      </c>
      <c r="K19" s="60">
        <f>'هزینه های جاری'!N13</f>
        <v>0</v>
      </c>
      <c r="L19" s="27"/>
    </row>
    <row r="20" spans="1:12" s="52" customFormat="1" ht="18" x14ac:dyDescent="0.4">
      <c r="A20" s="50" t="s">
        <v>164</v>
      </c>
      <c r="B20" s="51">
        <f>SUM('هزینه های جاری'!E3:E5)</f>
        <v>0</v>
      </c>
      <c r="C20" s="51">
        <f>SUM('هزینه های جاری'!F3:F5)</f>
        <v>0</v>
      </c>
      <c r="D20" s="51">
        <f>SUM('هزینه های جاری'!G3:G5)</f>
        <v>0</v>
      </c>
      <c r="E20" s="51">
        <f>SUM('هزینه های جاری'!H3:H5)</f>
        <v>0</v>
      </c>
      <c r="F20" s="51">
        <f>SUM('هزینه های جاری'!I3:I5)</f>
        <v>0</v>
      </c>
      <c r="G20" s="51">
        <f>SUM('هزینه های جاری'!J3:J5)</f>
        <v>0</v>
      </c>
      <c r="H20" s="51">
        <f>SUM('هزینه های جاری'!K3:K5)</f>
        <v>0</v>
      </c>
      <c r="I20" s="51">
        <f>SUM('هزینه های جاری'!L3:L5)</f>
        <v>0</v>
      </c>
      <c r="J20" s="51">
        <f>SUM('هزینه های جاری'!M3:M5)</f>
        <v>0</v>
      </c>
      <c r="K20" s="51">
        <f>SUM('هزینه های جاری'!N3:N5)</f>
        <v>0</v>
      </c>
      <c r="L20" s="27"/>
    </row>
    <row r="21" spans="1:12" s="52" customFormat="1" ht="18" x14ac:dyDescent="0.4">
      <c r="A21" s="50" t="s">
        <v>118</v>
      </c>
      <c r="B21" s="51">
        <f>'حقوق و دستمزد'!U20</f>
        <v>0</v>
      </c>
      <c r="C21" s="51">
        <f t="shared" ref="C21:K21" si="2">B21*120%</f>
        <v>0</v>
      </c>
      <c r="D21" s="51">
        <f t="shared" si="2"/>
        <v>0</v>
      </c>
      <c r="E21" s="51">
        <f t="shared" si="2"/>
        <v>0</v>
      </c>
      <c r="F21" s="51">
        <f t="shared" si="2"/>
        <v>0</v>
      </c>
      <c r="G21" s="51">
        <f t="shared" si="2"/>
        <v>0</v>
      </c>
      <c r="H21" s="51">
        <f t="shared" si="2"/>
        <v>0</v>
      </c>
      <c r="I21" s="51">
        <f t="shared" si="2"/>
        <v>0</v>
      </c>
      <c r="J21" s="51">
        <f t="shared" si="2"/>
        <v>0</v>
      </c>
      <c r="K21" s="51">
        <f t="shared" si="2"/>
        <v>0</v>
      </c>
      <c r="L21" s="27"/>
    </row>
    <row r="22" spans="1:12" s="52" customFormat="1" ht="18" x14ac:dyDescent="0.4">
      <c r="A22" s="61" t="s">
        <v>121</v>
      </c>
      <c r="B22" s="51">
        <f>'تسهیلات بانکی'!B21</f>
        <v>0</v>
      </c>
      <c r="C22" s="51">
        <f>'تسهیلات بانکی'!C21</f>
        <v>0</v>
      </c>
      <c r="D22" s="51">
        <f>'تسهیلات بانکی'!D21</f>
        <v>0</v>
      </c>
      <c r="E22" s="51">
        <f>'تسهیلات بانکی'!E21</f>
        <v>0</v>
      </c>
      <c r="F22" s="51">
        <f>'تسهیلات بانکی'!F21</f>
        <v>0</v>
      </c>
      <c r="G22" s="51">
        <f>'تسهیلات بانکی'!G21</f>
        <v>0</v>
      </c>
      <c r="H22" s="51">
        <f>'تسهیلات بانکی'!H21</f>
        <v>0</v>
      </c>
      <c r="I22" s="51">
        <f>'تسهیلات بانکی'!I21</f>
        <v>0</v>
      </c>
      <c r="J22" s="51">
        <f>'تسهیلات بانکی'!J21</f>
        <v>0</v>
      </c>
      <c r="K22" s="51">
        <f>'تسهیلات بانکی'!K21</f>
        <v>0</v>
      </c>
      <c r="L22" s="27"/>
    </row>
    <row r="23" spans="1:12" s="52" customFormat="1" ht="18" x14ac:dyDescent="0.4">
      <c r="A23" s="61" t="s">
        <v>162</v>
      </c>
      <c r="B23" s="51">
        <f>'هزینه های جاری'!E8</f>
        <v>0</v>
      </c>
      <c r="C23" s="51">
        <f>'هزینه های جاری'!F8</f>
        <v>0</v>
      </c>
      <c r="D23" s="51">
        <f>'هزینه های جاری'!G8</f>
        <v>0</v>
      </c>
      <c r="E23" s="51">
        <f>'هزینه های جاری'!H8</f>
        <v>0</v>
      </c>
      <c r="F23" s="51">
        <f>'هزینه های جاری'!I8</f>
        <v>0</v>
      </c>
      <c r="G23" s="51">
        <f>'هزینه های جاری'!J8</f>
        <v>0</v>
      </c>
      <c r="H23" s="51">
        <f>'هزینه های جاری'!K8</f>
        <v>0</v>
      </c>
      <c r="I23" s="51">
        <f>'هزینه های جاری'!L8</f>
        <v>0</v>
      </c>
      <c r="J23" s="51">
        <f>'هزینه های جاری'!M8</f>
        <v>0</v>
      </c>
      <c r="K23" s="51">
        <f>'هزینه های جاری'!N8</f>
        <v>0</v>
      </c>
      <c r="L23" s="27"/>
    </row>
    <row r="24" spans="1:12" s="65" customFormat="1" ht="19.5" x14ac:dyDescent="0.4">
      <c r="A24" s="62" t="s">
        <v>163</v>
      </c>
      <c r="B24" s="63">
        <f>SUM(B18,B20,B21,B22,B23)</f>
        <v>0</v>
      </c>
      <c r="C24" s="54">
        <f t="shared" ref="C24:K24" si="3">SUM(C18,C20,C21,C22,C23)</f>
        <v>0</v>
      </c>
      <c r="D24" s="54">
        <f t="shared" si="3"/>
        <v>0</v>
      </c>
      <c r="E24" s="54">
        <f t="shared" si="3"/>
        <v>0</v>
      </c>
      <c r="F24" s="54">
        <f t="shared" si="3"/>
        <v>0</v>
      </c>
      <c r="G24" s="54">
        <f t="shared" si="3"/>
        <v>0</v>
      </c>
      <c r="H24" s="54">
        <f t="shared" si="3"/>
        <v>0</v>
      </c>
      <c r="I24" s="54">
        <f t="shared" si="3"/>
        <v>0</v>
      </c>
      <c r="J24" s="54">
        <f t="shared" si="3"/>
        <v>0</v>
      </c>
      <c r="K24" s="54">
        <f t="shared" si="3"/>
        <v>0</v>
      </c>
      <c r="L24" s="64"/>
    </row>
    <row r="25" spans="1:12" s="44" customFormat="1" ht="19.5" x14ac:dyDescent="0.4">
      <c r="A25" s="66" t="s">
        <v>49</v>
      </c>
      <c r="B25" s="67">
        <f>SUM(B17,B24)</f>
        <v>0</v>
      </c>
      <c r="C25" s="68">
        <f t="shared" ref="C25:K25" si="4">SUM(C17,C24)</f>
        <v>0</v>
      </c>
      <c r="D25" s="68">
        <f t="shared" si="4"/>
        <v>0</v>
      </c>
      <c r="E25" s="68">
        <f t="shared" si="4"/>
        <v>0</v>
      </c>
      <c r="F25" s="68">
        <f t="shared" si="4"/>
        <v>0</v>
      </c>
      <c r="G25" s="68">
        <f t="shared" si="4"/>
        <v>0</v>
      </c>
      <c r="H25" s="68">
        <f t="shared" si="4"/>
        <v>0</v>
      </c>
      <c r="I25" s="68">
        <f t="shared" si="4"/>
        <v>0</v>
      </c>
      <c r="J25" s="68">
        <f t="shared" si="4"/>
        <v>0</v>
      </c>
      <c r="K25" s="68">
        <f t="shared" si="4"/>
        <v>0</v>
      </c>
      <c r="L25" s="55">
        <f>SUM(B25:E25)</f>
        <v>0</v>
      </c>
    </row>
    <row r="26" spans="1:12" ht="11.25" customHeight="1" thickBot="1" x14ac:dyDescent="0.45">
      <c r="B26" s="35"/>
      <c r="C26" s="35"/>
      <c r="D26" s="35"/>
      <c r="E26" s="35"/>
      <c r="G26" s="35"/>
      <c r="H26" s="35"/>
      <c r="I26" s="35"/>
      <c r="J26" s="35"/>
      <c r="K26" s="35"/>
      <c r="L26" s="37"/>
    </row>
    <row r="27" spans="1:12" s="72" customFormat="1" ht="19.5" thickTop="1" thickBot="1" x14ac:dyDescent="0.25">
      <c r="A27" s="69" t="s">
        <v>170</v>
      </c>
      <c r="B27" s="70">
        <f>B5-B25</f>
        <v>0</v>
      </c>
      <c r="C27" s="70">
        <f t="shared" ref="C27:L27" si="5">C5-C25</f>
        <v>0</v>
      </c>
      <c r="D27" s="70">
        <f t="shared" si="5"/>
        <v>0</v>
      </c>
      <c r="E27" s="70">
        <f t="shared" si="5"/>
        <v>0</v>
      </c>
      <c r="F27" s="70">
        <f t="shared" si="5"/>
        <v>0</v>
      </c>
      <c r="G27" s="70">
        <f t="shared" si="5"/>
        <v>0</v>
      </c>
      <c r="H27" s="70">
        <f t="shared" si="5"/>
        <v>0</v>
      </c>
      <c r="I27" s="70">
        <f t="shared" si="5"/>
        <v>0</v>
      </c>
      <c r="J27" s="70">
        <f t="shared" si="5"/>
        <v>0</v>
      </c>
      <c r="K27" s="70">
        <f t="shared" si="5"/>
        <v>0</v>
      </c>
      <c r="L27" s="71">
        <f t="shared" si="5"/>
        <v>0</v>
      </c>
    </row>
    <row r="28" spans="1:12" ht="6" customHeight="1" thickTop="1" thickBot="1" x14ac:dyDescent="0.5">
      <c r="B28" s="73"/>
      <c r="C28" s="73"/>
      <c r="D28" s="73"/>
      <c r="E28" s="73"/>
      <c r="F28" s="73"/>
      <c r="G28" s="73"/>
      <c r="H28" s="73"/>
      <c r="I28" s="73"/>
      <c r="J28" s="73"/>
      <c r="K28" s="73"/>
      <c r="L28" s="37"/>
    </row>
    <row r="29" spans="1:12" ht="19.5" thickTop="1" thickBot="1" x14ac:dyDescent="0.45">
      <c r="A29" s="74" t="s">
        <v>154</v>
      </c>
      <c r="B29" s="75">
        <f>IF(B27&gt;0,B27*25%,0)</f>
        <v>0</v>
      </c>
      <c r="C29" s="76">
        <f>IF(C27&gt;0,C27*25%,0)</f>
        <v>0</v>
      </c>
      <c r="D29" s="76">
        <f>IF(D27&gt;0,D27*25%,0)</f>
        <v>0</v>
      </c>
      <c r="E29" s="77">
        <f>IF(E27&gt;0,E27*25%,0)</f>
        <v>0</v>
      </c>
      <c r="F29" s="77">
        <f t="shared" ref="F29:K29" si="6">IF(F27&gt;0,F27*25%,0)</f>
        <v>0</v>
      </c>
      <c r="G29" s="77">
        <f t="shared" si="6"/>
        <v>0</v>
      </c>
      <c r="H29" s="77">
        <f t="shared" si="6"/>
        <v>0</v>
      </c>
      <c r="I29" s="77">
        <f t="shared" si="6"/>
        <v>0</v>
      </c>
      <c r="J29" s="77">
        <f t="shared" si="6"/>
        <v>0</v>
      </c>
      <c r="K29" s="77">
        <f t="shared" si="6"/>
        <v>0</v>
      </c>
      <c r="L29" s="78">
        <f>SUM(B29:E29)</f>
        <v>0</v>
      </c>
    </row>
    <row r="30" spans="1:12" ht="6" customHeight="1" thickTop="1" thickBot="1" x14ac:dyDescent="0.5">
      <c r="A30" s="79"/>
      <c r="B30" s="73"/>
      <c r="C30" s="73"/>
      <c r="D30" s="73"/>
      <c r="E30" s="73"/>
      <c r="F30" s="73"/>
      <c r="G30" s="73"/>
      <c r="H30" s="73"/>
      <c r="I30" s="73"/>
      <c r="J30" s="73"/>
      <c r="K30" s="73"/>
      <c r="L30" s="37"/>
    </row>
    <row r="31" spans="1:12" ht="19.5" thickTop="1" thickBot="1" x14ac:dyDescent="0.45">
      <c r="A31" s="80" t="s">
        <v>191</v>
      </c>
      <c r="B31" s="81">
        <f>B27-B29</f>
        <v>0</v>
      </c>
      <c r="C31" s="81">
        <f>C27-C29</f>
        <v>0</v>
      </c>
      <c r="D31" s="81">
        <f>D27-D29</f>
        <v>0</v>
      </c>
      <c r="E31" s="82">
        <f>E27-E29</f>
        <v>0</v>
      </c>
      <c r="F31" s="82">
        <f t="shared" ref="F31:K31" si="7">F27-F29</f>
        <v>0</v>
      </c>
      <c r="G31" s="82">
        <f t="shared" si="7"/>
        <v>0</v>
      </c>
      <c r="H31" s="82">
        <f t="shared" si="7"/>
        <v>0</v>
      </c>
      <c r="I31" s="82">
        <f t="shared" si="7"/>
        <v>0</v>
      </c>
      <c r="J31" s="82">
        <f t="shared" si="7"/>
        <v>0</v>
      </c>
      <c r="K31" s="82">
        <f t="shared" si="7"/>
        <v>0</v>
      </c>
      <c r="L31" s="78">
        <f>SUM(B31:E31)</f>
        <v>0</v>
      </c>
    </row>
    <row r="32" spans="1:12" ht="6" customHeight="1" thickTop="1" thickBot="1" x14ac:dyDescent="0.45">
      <c r="A32" s="79"/>
      <c r="B32" s="83"/>
      <c r="C32" s="83"/>
      <c r="D32" s="83"/>
      <c r="E32" s="83"/>
      <c r="F32" s="83"/>
      <c r="G32" s="83"/>
      <c r="H32" s="83"/>
      <c r="I32" s="83"/>
      <c r="J32" s="83"/>
      <c r="K32" s="83"/>
      <c r="L32" s="37"/>
    </row>
    <row r="33" spans="1:12" ht="19.5" thickTop="1" thickBot="1" x14ac:dyDescent="0.45">
      <c r="A33" s="84" t="s">
        <v>186</v>
      </c>
      <c r="B33" s="81">
        <f>'تسهیلات بانکی'!B20</f>
        <v>0</v>
      </c>
      <c r="C33" s="81">
        <f>'تسهیلات بانکی'!C20</f>
        <v>0</v>
      </c>
      <c r="D33" s="81">
        <f>'تسهیلات بانکی'!D20</f>
        <v>0</v>
      </c>
      <c r="E33" s="81">
        <f>'تسهیلات بانکی'!E20</f>
        <v>0</v>
      </c>
      <c r="F33" s="81">
        <f>'تسهیلات بانکی'!F20</f>
        <v>0</v>
      </c>
      <c r="G33" s="81">
        <f>'تسهیلات بانکی'!G20</f>
        <v>0</v>
      </c>
      <c r="H33" s="81">
        <f>'تسهیلات بانکی'!H20</f>
        <v>0</v>
      </c>
      <c r="I33" s="81">
        <f>'تسهیلات بانکی'!I20</f>
        <v>0</v>
      </c>
      <c r="J33" s="81">
        <f>'تسهیلات بانکی'!J20</f>
        <v>0</v>
      </c>
      <c r="K33" s="81">
        <f>'تسهیلات بانکی'!K20</f>
        <v>0</v>
      </c>
      <c r="L33" s="85">
        <f>SUM(B33:E33)</f>
        <v>0</v>
      </c>
    </row>
    <row r="34" spans="1:12" s="36" customFormat="1" ht="7.5" customHeight="1" thickTop="1" x14ac:dyDescent="0.4">
      <c r="A34" s="86"/>
      <c r="B34" s="87"/>
      <c r="C34" s="87"/>
      <c r="D34" s="87"/>
      <c r="E34" s="87"/>
      <c r="F34" s="87"/>
      <c r="G34" s="87"/>
      <c r="H34" s="87"/>
      <c r="I34" s="87"/>
      <c r="J34" s="87"/>
      <c r="K34" s="87"/>
      <c r="L34" s="88"/>
    </row>
    <row r="35" spans="1:12" ht="18" x14ac:dyDescent="0.4">
      <c r="A35" s="89" t="s">
        <v>192</v>
      </c>
      <c r="B35" s="90">
        <f>'سرمایه درگردش'!G10-'سرمایه درگردش'!F10</f>
        <v>0</v>
      </c>
      <c r="C35" s="90">
        <f>'سرمایه درگردش'!H10-'سرمایه درگردش'!G10</f>
        <v>0</v>
      </c>
      <c r="D35" s="90">
        <f>'سرمایه درگردش'!I10-'سرمایه درگردش'!H10</f>
        <v>0</v>
      </c>
      <c r="E35" s="90">
        <f>'سرمایه درگردش'!J10-'سرمایه درگردش'!I10</f>
        <v>0</v>
      </c>
      <c r="F35" s="90">
        <f>'سرمایه درگردش'!K10-'سرمایه درگردش'!J10</f>
        <v>0</v>
      </c>
      <c r="G35" s="90">
        <f>'سرمایه درگردش'!L10-'سرمایه درگردش'!K10</f>
        <v>0</v>
      </c>
      <c r="H35" s="90">
        <f>'سرمایه درگردش'!M10-'سرمایه درگردش'!L10</f>
        <v>0</v>
      </c>
      <c r="I35" s="90">
        <f>'سرمایه درگردش'!N10-'سرمایه درگردش'!M10</f>
        <v>0</v>
      </c>
      <c r="J35" s="90">
        <f>'سرمایه درگردش'!O10-'سرمایه درگردش'!N10</f>
        <v>0</v>
      </c>
      <c r="K35" s="90"/>
      <c r="L35" s="88"/>
    </row>
    <row r="36" spans="1:12" s="92" customFormat="1" ht="6" customHeight="1" thickBot="1" x14ac:dyDescent="0.5">
      <c r="A36" s="1"/>
      <c r="B36" s="91"/>
      <c r="C36" s="91"/>
      <c r="D36" s="91"/>
      <c r="E36" s="91"/>
      <c r="F36" s="91"/>
      <c r="G36" s="91"/>
      <c r="H36" s="91"/>
      <c r="I36" s="91"/>
      <c r="J36" s="91"/>
      <c r="K36" s="91"/>
      <c r="L36" s="37"/>
    </row>
    <row r="37" spans="1:12" s="96" customFormat="1" ht="19.5" thickTop="1" thickBot="1" x14ac:dyDescent="0.25">
      <c r="A37" s="93" t="s">
        <v>185</v>
      </c>
      <c r="B37" s="94">
        <f>IF(B31&lt;=B33+B35,0,B31-B33-B35)</f>
        <v>0</v>
      </c>
      <c r="C37" s="94">
        <f t="shared" ref="C37:K37" si="8">IF(C31&lt;=C33+C35,0,C31-C33-C35)</f>
        <v>0</v>
      </c>
      <c r="D37" s="94">
        <f t="shared" si="8"/>
        <v>0</v>
      </c>
      <c r="E37" s="94">
        <f t="shared" si="8"/>
        <v>0</v>
      </c>
      <c r="F37" s="94">
        <f t="shared" si="8"/>
        <v>0</v>
      </c>
      <c r="G37" s="94">
        <f t="shared" si="8"/>
        <v>0</v>
      </c>
      <c r="H37" s="94">
        <f t="shared" si="8"/>
        <v>0</v>
      </c>
      <c r="I37" s="94">
        <f t="shared" si="8"/>
        <v>0</v>
      </c>
      <c r="J37" s="94">
        <f t="shared" si="8"/>
        <v>0</v>
      </c>
      <c r="K37" s="94">
        <f t="shared" si="8"/>
        <v>0</v>
      </c>
      <c r="L37" s="95"/>
    </row>
    <row r="38" spans="1:12" s="99" customFormat="1" ht="6" customHeight="1" thickTop="1" x14ac:dyDescent="0.2">
      <c r="A38" s="97"/>
      <c r="B38" s="98"/>
      <c r="C38" s="98"/>
      <c r="D38" s="98"/>
      <c r="E38" s="98"/>
      <c r="F38" s="98"/>
      <c r="G38" s="98"/>
      <c r="H38" s="98"/>
      <c r="I38" s="98"/>
      <c r="J38" s="98"/>
      <c r="K38" s="98"/>
      <c r="L38" s="95"/>
    </row>
    <row r="39" spans="1:12" s="96" customFormat="1" ht="18" x14ac:dyDescent="0.2">
      <c r="A39" s="100" t="s">
        <v>187</v>
      </c>
      <c r="B39" s="101">
        <f>B31+B18-B33-B35</f>
        <v>0</v>
      </c>
      <c r="C39" s="101">
        <f t="shared" ref="C39:K39" si="9">C31+C18-C33-C35</f>
        <v>0</v>
      </c>
      <c r="D39" s="101">
        <f t="shared" si="9"/>
        <v>0</v>
      </c>
      <c r="E39" s="101">
        <f t="shared" si="9"/>
        <v>0</v>
      </c>
      <c r="F39" s="101">
        <f t="shared" si="9"/>
        <v>0</v>
      </c>
      <c r="G39" s="101">
        <f t="shared" si="9"/>
        <v>0</v>
      </c>
      <c r="H39" s="101">
        <f t="shared" si="9"/>
        <v>0</v>
      </c>
      <c r="I39" s="101">
        <f t="shared" si="9"/>
        <v>0</v>
      </c>
      <c r="J39" s="101">
        <f t="shared" si="9"/>
        <v>0</v>
      </c>
      <c r="K39" s="101">
        <f t="shared" si="9"/>
        <v>0</v>
      </c>
      <c r="L39" s="95"/>
    </row>
    <row r="40" spans="1:12" s="99" customFormat="1" ht="6.75" customHeight="1" x14ac:dyDescent="0.2">
      <c r="A40" s="97"/>
      <c r="B40" s="98"/>
      <c r="C40" s="98"/>
      <c r="D40" s="98"/>
      <c r="E40" s="98"/>
      <c r="F40" s="98"/>
      <c r="G40" s="98"/>
      <c r="H40" s="98"/>
      <c r="I40" s="98"/>
      <c r="J40" s="98"/>
      <c r="K40" s="98"/>
      <c r="L40" s="95"/>
    </row>
    <row r="41" spans="1:12" s="96" customFormat="1" ht="18" x14ac:dyDescent="0.2">
      <c r="A41" s="100" t="s">
        <v>188</v>
      </c>
      <c r="B41" s="102" t="e">
        <f>(B39/'تسهیلات بانکی'!$B7)*100</f>
        <v>#DIV/0!</v>
      </c>
      <c r="C41" s="102" t="e">
        <f>(C39/'تسهیلات بانکی'!$B7)*100</f>
        <v>#DIV/0!</v>
      </c>
      <c r="D41" s="102" t="e">
        <f>(D39/'تسهیلات بانکی'!$B7)*100</f>
        <v>#DIV/0!</v>
      </c>
      <c r="E41" s="102" t="e">
        <f>(E39/'تسهیلات بانکی'!$B7)*100</f>
        <v>#DIV/0!</v>
      </c>
      <c r="F41" s="102" t="e">
        <f>(F39/'تسهیلات بانکی'!$B7)*100</f>
        <v>#DIV/0!</v>
      </c>
      <c r="G41" s="102" t="e">
        <f>(G39/'تسهیلات بانکی'!$B7)*100</f>
        <v>#DIV/0!</v>
      </c>
      <c r="H41" s="102" t="e">
        <f>(H39/'تسهیلات بانکی'!$B7)*100</f>
        <v>#DIV/0!</v>
      </c>
      <c r="I41" s="102" t="e">
        <f>(I39/'تسهیلات بانکی'!$B7)*100</f>
        <v>#DIV/0!</v>
      </c>
      <c r="J41" s="102" t="e">
        <f>(J39/'تسهیلات بانکی'!$B7)*100</f>
        <v>#DIV/0!</v>
      </c>
      <c r="K41" s="102" t="e">
        <f>(K39/'تسهیلات بانکی'!$B7)*100</f>
        <v>#DIV/0!</v>
      </c>
      <c r="L41" s="95"/>
    </row>
    <row r="42" spans="1:12" ht="6" customHeight="1" thickBot="1" x14ac:dyDescent="0.45">
      <c r="A42" s="103"/>
      <c r="B42" s="104"/>
      <c r="C42" s="104"/>
      <c r="D42" s="104"/>
      <c r="E42" s="104"/>
      <c r="L42" s="37"/>
    </row>
    <row r="43" spans="1:12" s="109" customFormat="1" ht="21.75" x14ac:dyDescent="0.4">
      <c r="A43" s="105" t="s">
        <v>196</v>
      </c>
      <c r="B43" s="106"/>
      <c r="C43" s="106"/>
      <c r="D43" s="106"/>
      <c r="E43" s="106"/>
      <c r="F43" s="106"/>
      <c r="G43" s="106"/>
      <c r="H43" s="107"/>
      <c r="I43" s="107"/>
      <c r="J43" s="107"/>
      <c r="K43" s="107"/>
      <c r="L43" s="108"/>
    </row>
    <row r="44" spans="1:12" s="112" customFormat="1" ht="19.5" x14ac:dyDescent="0.4">
      <c r="A44" s="110" t="s">
        <v>155</v>
      </c>
      <c r="B44" s="111">
        <f>B27+B22+B18</f>
        <v>0</v>
      </c>
      <c r="C44" s="111">
        <f t="shared" ref="C44:K44" si="10">C27+C22+C18</f>
        <v>0</v>
      </c>
      <c r="D44" s="111">
        <f t="shared" si="10"/>
        <v>0</v>
      </c>
      <c r="E44" s="111">
        <f t="shared" si="10"/>
        <v>0</v>
      </c>
      <c r="F44" s="111">
        <f t="shared" si="10"/>
        <v>0</v>
      </c>
      <c r="G44" s="111">
        <f t="shared" si="10"/>
        <v>0</v>
      </c>
      <c r="H44" s="111">
        <f t="shared" si="10"/>
        <v>0</v>
      </c>
      <c r="I44" s="111">
        <f t="shared" si="10"/>
        <v>0</v>
      </c>
      <c r="J44" s="111">
        <f t="shared" si="10"/>
        <v>0</v>
      </c>
      <c r="K44" s="111">
        <f t="shared" si="10"/>
        <v>0</v>
      </c>
      <c r="L44" s="55"/>
    </row>
    <row r="45" spans="1:12" s="112" customFormat="1" ht="19.5" hidden="1" customHeight="1" x14ac:dyDescent="0.4">
      <c r="A45" s="113">
        <f>-('چکیده مالی طرح'!B13)</f>
        <v>0</v>
      </c>
      <c r="B45" s="111">
        <f>B44</f>
        <v>0</v>
      </c>
      <c r="C45" s="111">
        <f t="shared" ref="C45:J45" si="11">C44</f>
        <v>0</v>
      </c>
      <c r="D45" s="111">
        <f t="shared" si="11"/>
        <v>0</v>
      </c>
      <c r="E45" s="111">
        <f t="shared" si="11"/>
        <v>0</v>
      </c>
      <c r="F45" s="111">
        <f t="shared" si="11"/>
        <v>0</v>
      </c>
      <c r="G45" s="111">
        <f t="shared" si="11"/>
        <v>0</v>
      </c>
      <c r="H45" s="111">
        <f t="shared" si="11"/>
        <v>0</v>
      </c>
      <c r="I45" s="111">
        <f t="shared" si="11"/>
        <v>0</v>
      </c>
      <c r="J45" s="111">
        <f t="shared" si="11"/>
        <v>0</v>
      </c>
      <c r="K45" s="111">
        <f>K44+'چکیده مالی طرح'!B15+'سرمایه درگردش'!O10</f>
        <v>0</v>
      </c>
      <c r="L45" s="55"/>
    </row>
    <row r="46" spans="1:12" s="112" customFormat="1" ht="19.5" hidden="1" customHeight="1" x14ac:dyDescent="0.4">
      <c r="A46" s="113">
        <f>-('تسهیلات بانکی'!B7)</f>
        <v>0</v>
      </c>
      <c r="B46" s="111">
        <f>B39</f>
        <v>0</v>
      </c>
      <c r="C46" s="111">
        <f t="shared" ref="C46:J46" si="12">C39</f>
        <v>0</v>
      </c>
      <c r="D46" s="111">
        <f t="shared" si="12"/>
        <v>0</v>
      </c>
      <c r="E46" s="111">
        <f t="shared" si="12"/>
        <v>0</v>
      </c>
      <c r="F46" s="111">
        <f t="shared" si="12"/>
        <v>0</v>
      </c>
      <c r="G46" s="111">
        <f t="shared" si="12"/>
        <v>0</v>
      </c>
      <c r="H46" s="111">
        <f t="shared" si="12"/>
        <v>0</v>
      </c>
      <c r="I46" s="111">
        <f t="shared" si="12"/>
        <v>0</v>
      </c>
      <c r="J46" s="111">
        <f t="shared" si="12"/>
        <v>0</v>
      </c>
      <c r="K46" s="111">
        <f>K39+'چکیده مالی طرح'!B15+'سرمایه درگردش'!O10</f>
        <v>0</v>
      </c>
      <c r="L46" s="55"/>
    </row>
    <row r="47" spans="1:12" s="115" customFormat="1" ht="18" hidden="1" customHeight="1" x14ac:dyDescent="0.4">
      <c r="A47" s="114"/>
      <c r="B47" s="111"/>
      <c r="C47" s="111"/>
      <c r="D47" s="111"/>
      <c r="E47" s="111"/>
      <c r="F47" s="111"/>
      <c r="G47" s="111"/>
      <c r="H47" s="111"/>
      <c r="I47" s="111"/>
      <c r="J47" s="111"/>
      <c r="K47" s="111"/>
      <c r="L47" s="27"/>
    </row>
    <row r="48" spans="1:12" s="119" customFormat="1" ht="18" hidden="1" customHeight="1" x14ac:dyDescent="0.4">
      <c r="A48" s="116"/>
      <c r="B48" s="117">
        <f>B46/(1+B54/100)</f>
        <v>0</v>
      </c>
      <c r="C48" s="117">
        <f>C46/(1+B54/100)^2</f>
        <v>0</v>
      </c>
      <c r="D48" s="117">
        <f>D46/(1+B54/100)^3</f>
        <v>0</v>
      </c>
      <c r="E48" s="117">
        <f>E46/(1+B54/100)^4</f>
        <v>0</v>
      </c>
      <c r="F48" s="117">
        <f>F46/(1+B54/100)^5</f>
        <v>0</v>
      </c>
      <c r="G48" s="117">
        <f>G46/(1+B54/100)^6</f>
        <v>0</v>
      </c>
      <c r="H48" s="117">
        <f>H46/(1+B54/100)^7</f>
        <v>0</v>
      </c>
      <c r="I48" s="117">
        <f>I46/(1+B54/100)^8</f>
        <v>0</v>
      </c>
      <c r="J48" s="117">
        <f>J46/(1+B54/100)^9</f>
        <v>0</v>
      </c>
      <c r="K48" s="117">
        <f>K46/(1+B54/100)^10</f>
        <v>0</v>
      </c>
      <c r="L48" s="118"/>
    </row>
    <row r="49" spans="1:12" s="119" customFormat="1" ht="18" hidden="1" customHeight="1" x14ac:dyDescent="0.4">
      <c r="A49" s="116"/>
      <c r="B49" s="117">
        <f>B48</f>
        <v>0</v>
      </c>
      <c r="C49" s="117">
        <f>B49+C48</f>
        <v>0</v>
      </c>
      <c r="D49" s="117">
        <f>C49+D48</f>
        <v>0</v>
      </c>
      <c r="E49" s="117">
        <f>D49+E48</f>
        <v>0</v>
      </c>
      <c r="F49" s="117">
        <f t="shared" ref="F49:K49" si="13">E49+F48</f>
        <v>0</v>
      </c>
      <c r="G49" s="117">
        <f t="shared" si="13"/>
        <v>0</v>
      </c>
      <c r="H49" s="117">
        <f t="shared" si="13"/>
        <v>0</v>
      </c>
      <c r="I49" s="117">
        <f t="shared" si="13"/>
        <v>0</v>
      </c>
      <c r="J49" s="117">
        <f t="shared" si="13"/>
        <v>0</v>
      </c>
      <c r="K49" s="117">
        <f t="shared" si="13"/>
        <v>0</v>
      </c>
      <c r="L49" s="118"/>
    </row>
    <row r="50" spans="1:12" s="115" customFormat="1" ht="19.5" x14ac:dyDescent="0.5">
      <c r="A50" s="120" t="s">
        <v>193</v>
      </c>
      <c r="B50" s="121" t="e">
        <f>(IRR(A45:K45))*100</f>
        <v>#NUM!</v>
      </c>
      <c r="C50" s="122"/>
      <c r="D50" s="122"/>
      <c r="E50" s="122"/>
      <c r="F50" s="111"/>
      <c r="G50" s="122"/>
      <c r="H50" s="122"/>
      <c r="I50" s="122"/>
      <c r="J50" s="122"/>
      <c r="K50" s="122"/>
      <c r="L50" s="123"/>
    </row>
    <row r="51" spans="1:12" s="115" customFormat="1" ht="19.5" x14ac:dyDescent="0.5">
      <c r="A51" s="120" t="s">
        <v>194</v>
      </c>
      <c r="B51" s="121" t="e">
        <f>IRR(A46:K46)*100</f>
        <v>#NUM!</v>
      </c>
      <c r="C51" s="122"/>
      <c r="D51" s="122"/>
      <c r="E51" s="122"/>
      <c r="F51" s="111"/>
      <c r="G51" s="122"/>
      <c r="H51" s="122"/>
      <c r="I51" s="122"/>
      <c r="J51" s="122"/>
      <c r="K51" s="122"/>
      <c r="L51" s="123"/>
    </row>
    <row r="52" spans="1:12" s="129" customFormat="1" ht="6.75" customHeight="1" thickBot="1" x14ac:dyDescent="0.55000000000000004">
      <c r="A52" s="124"/>
      <c r="B52" s="125"/>
      <c r="C52" s="126"/>
      <c r="D52" s="126"/>
      <c r="E52" s="126"/>
      <c r="F52" s="127"/>
      <c r="G52" s="126"/>
      <c r="H52" s="126"/>
      <c r="I52" s="126"/>
      <c r="J52" s="126"/>
      <c r="K52" s="126"/>
      <c r="L52" s="128"/>
    </row>
    <row r="53" spans="1:12" s="109" customFormat="1" ht="21.75" x14ac:dyDescent="0.4">
      <c r="A53" s="105" t="s">
        <v>195</v>
      </c>
      <c r="B53" s="106"/>
      <c r="C53" s="106"/>
      <c r="D53" s="106"/>
      <c r="E53" s="106"/>
      <c r="F53" s="106"/>
      <c r="G53" s="106"/>
      <c r="H53" s="107"/>
      <c r="I53" s="107"/>
      <c r="J53" s="107"/>
      <c r="K53" s="107"/>
      <c r="L53" s="108"/>
    </row>
    <row r="54" spans="1:12" s="133" customFormat="1" ht="19.5" x14ac:dyDescent="0.5">
      <c r="A54" s="120" t="s">
        <v>201</v>
      </c>
      <c r="B54" s="130"/>
      <c r="C54" s="131"/>
      <c r="D54" s="131"/>
      <c r="E54" s="131"/>
      <c r="F54" s="132"/>
      <c r="G54" s="131"/>
      <c r="H54" s="131"/>
      <c r="I54" s="131"/>
      <c r="J54" s="131"/>
      <c r="K54" s="131"/>
      <c r="L54" s="123"/>
    </row>
    <row r="55" spans="1:12" s="115" customFormat="1" ht="19.5" x14ac:dyDescent="0.5">
      <c r="A55" s="120" t="s">
        <v>197</v>
      </c>
      <c r="B55" s="117">
        <f>NPV(B54/100,A45:K45)</f>
        <v>0</v>
      </c>
      <c r="C55" s="122"/>
      <c r="D55" s="122"/>
      <c r="E55" s="122"/>
      <c r="F55" s="111"/>
      <c r="G55" s="122"/>
      <c r="H55" s="122"/>
      <c r="I55" s="122"/>
      <c r="J55" s="122"/>
      <c r="K55" s="122"/>
      <c r="L55" s="123"/>
    </row>
    <row r="56" spans="1:12" s="115" customFormat="1" ht="19.5" x14ac:dyDescent="0.5">
      <c r="A56" s="120" t="s">
        <v>198</v>
      </c>
      <c r="B56" s="117">
        <f>MATCH('تسهیلات بانکی'!B7,B49:K49)</f>
        <v>10</v>
      </c>
      <c r="C56" s="122" t="s">
        <v>199</v>
      </c>
      <c r="D56" s="134" t="e">
        <f>TRUNC((('تسهیلات بانکی'!B7-LOOKUP(B56,B47:K47,B49:K49))/LOOKUP(B56+1,B47:K47,B48:K48))*12)</f>
        <v>#N/A</v>
      </c>
      <c r="E56" s="122" t="s">
        <v>138</v>
      </c>
      <c r="F56" s="111"/>
      <c r="G56" s="122"/>
      <c r="H56" s="122"/>
      <c r="I56" s="122"/>
      <c r="J56" s="122"/>
      <c r="K56" s="122"/>
      <c r="L56" s="123"/>
    </row>
    <row r="57" spans="1:12" s="129" customFormat="1" ht="6" customHeight="1" x14ac:dyDescent="0.5">
      <c r="A57" s="124"/>
      <c r="B57" s="135"/>
      <c r="C57" s="126"/>
      <c r="D57" s="126"/>
      <c r="E57" s="126"/>
      <c r="F57" s="127"/>
      <c r="G57" s="126"/>
      <c r="H57" s="126"/>
      <c r="I57" s="126"/>
      <c r="J57" s="126"/>
      <c r="K57" s="126"/>
      <c r="L57" s="128"/>
    </row>
    <row r="58" spans="1:12" s="140" customFormat="1" ht="21.75" x14ac:dyDescent="0.4">
      <c r="A58" s="136" t="s">
        <v>200</v>
      </c>
      <c r="B58" s="137"/>
      <c r="C58" s="137"/>
      <c r="D58" s="137"/>
      <c r="E58" s="137"/>
      <c r="F58" s="137"/>
      <c r="G58" s="137"/>
      <c r="H58" s="138"/>
      <c r="I58" s="138"/>
      <c r="J58" s="138"/>
      <c r="K58" s="138"/>
      <c r="L58" s="139"/>
    </row>
    <row r="59" spans="1:12" s="112" customFormat="1" ht="19.5" x14ac:dyDescent="0.5">
      <c r="A59" s="141" t="s">
        <v>177</v>
      </c>
      <c r="B59" s="142" t="e">
        <f>B24/(B60-(B17/2940))</f>
        <v>#DIV/0!</v>
      </c>
      <c r="C59" s="143" t="s">
        <v>165</v>
      </c>
      <c r="D59" s="143" t="s">
        <v>175</v>
      </c>
      <c r="E59" s="144" t="e">
        <f>(B59/'ضرایب فروش و تبلیغات'!B3)*100</f>
        <v>#DIV/0!</v>
      </c>
      <c r="F59" s="145" t="s">
        <v>184</v>
      </c>
      <c r="L59" s="43"/>
    </row>
    <row r="60" spans="1:12" hidden="1" x14ac:dyDescent="0.4">
      <c r="B60" s="146">
        <f>'ضرایب فروش و تبلیغات'!C3</f>
        <v>0</v>
      </c>
      <c r="L60" s="3"/>
    </row>
    <row r="61" spans="1:12" s="112" customFormat="1" ht="19.5" hidden="1" x14ac:dyDescent="0.5">
      <c r="A61" s="141"/>
      <c r="B61" s="142"/>
      <c r="C61" s="143"/>
      <c r="D61" s="141"/>
      <c r="E61" s="141"/>
      <c r="F61" s="145"/>
      <c r="L61" s="43"/>
    </row>
    <row r="62" spans="1:12" s="115" customFormat="1" ht="19.5" x14ac:dyDescent="0.5">
      <c r="A62" s="141" t="s">
        <v>176</v>
      </c>
      <c r="B62" s="147">
        <f>B25/2940</f>
        <v>0</v>
      </c>
      <c r="C62" s="147">
        <f t="shared" ref="C62:K62" si="14">C25/2940</f>
        <v>0</v>
      </c>
      <c r="D62" s="147">
        <f t="shared" si="14"/>
        <v>0</v>
      </c>
      <c r="E62" s="147">
        <f t="shared" si="14"/>
        <v>0</v>
      </c>
      <c r="F62" s="147">
        <f t="shared" si="14"/>
        <v>0</v>
      </c>
      <c r="G62" s="147">
        <f t="shared" si="14"/>
        <v>0</v>
      </c>
      <c r="H62" s="147">
        <f t="shared" si="14"/>
        <v>0</v>
      </c>
      <c r="I62" s="147">
        <f t="shared" si="14"/>
        <v>0</v>
      </c>
      <c r="J62" s="147">
        <f t="shared" si="14"/>
        <v>0</v>
      </c>
      <c r="K62" s="147">
        <f t="shared" si="14"/>
        <v>0</v>
      </c>
      <c r="L62" s="123"/>
    </row>
    <row r="63" spans="1:12" s="3" customFormat="1" x14ac:dyDescent="0.4">
      <c r="F63" s="37"/>
    </row>
    <row r="75" spans="2:2" ht="18.75" hidden="1" x14ac:dyDescent="0.55000000000000004">
      <c r="B75" s="148"/>
    </row>
    <row r="80" spans="2:2" hidden="1" x14ac:dyDescent="0.4">
      <c r="B80" s="149"/>
    </row>
    <row r="97" spans="2:2" x14ac:dyDescent="0.4"/>
    <row r="105" spans="2:2" hidden="1" x14ac:dyDescent="0.4">
      <c r="B105" s="149"/>
    </row>
  </sheetData>
  <sheetProtection algorithmName="SHA-512" hashValue="jVE2K9B+fQgDwDyKtHkTW2SzPKta5xhGuJ6ekjGZRvI3fwcUStoLFUCKJPN7XCpgrYawXvMTWGetnJTyBw9WxA==" saltValue="KipDdDveV+nsLem5M919fw==" spinCount="100000" sheet="1" objects="1" scenarios="1"/>
  <mergeCells count="6">
    <mergeCell ref="B1:D1"/>
    <mergeCell ref="A58:G58"/>
    <mergeCell ref="A2:G2"/>
    <mergeCell ref="A7:G7"/>
    <mergeCell ref="A43:G43"/>
    <mergeCell ref="A53:G53"/>
  </mergeCells>
  <phoneticPr fontId="0" type="noConversion"/>
  <pageMargins left="0.16" right="1.1000000000000001" top="0.73" bottom="0.18" header="0.17" footer="0.18"/>
  <pageSetup paperSize="9" scale="5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1"/>
  <sheetViews>
    <sheetView rightToLeft="1" zoomScale="90" zoomScaleNormal="90" workbookViewId="0">
      <selection sqref="A1:B1"/>
    </sheetView>
  </sheetViews>
  <sheetFormatPr defaultRowHeight="12.75" x14ac:dyDescent="0.2"/>
  <cols>
    <col min="1" max="16384" width="9.140625" style="16"/>
  </cols>
  <sheetData>
    <row r="1" spans="1:2" s="467" customFormat="1" ht="25.5" customHeight="1" x14ac:dyDescent="0.2">
      <c r="A1" s="471" t="s">
        <v>206</v>
      </c>
      <c r="B1" s="473" t="s">
        <v>205</v>
      </c>
    </row>
  </sheetData>
  <phoneticPr fontId="3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چکیده مالی طرح</vt:lpstr>
      <vt:lpstr>سرمايه گذاري ثابت و استهلاک آن</vt:lpstr>
      <vt:lpstr>سرمایه درگردش</vt:lpstr>
      <vt:lpstr>حقوق و دستمزد</vt:lpstr>
      <vt:lpstr>هزینه های جاری</vt:lpstr>
      <vt:lpstr>ضرایب فروش و تبلیغات</vt:lpstr>
      <vt:lpstr>تسهیلات بانکی</vt:lpstr>
      <vt:lpstr>صورت سود و زیان پیش بینی شده</vt:lpstr>
      <vt:lpstr>نمودار</vt:lpstr>
      <vt:lpstr>'سرمايه گذاري ثابت و استهلاک آن'!Print_Area</vt:lpstr>
      <vt:lpstr>'صورت سود و زیان پیش بینی شده'!Print_Area</vt:lpstr>
      <vt:lpstr>ص</vt:lpstr>
      <vt:lpstr>ض</vt:lpstr>
    </vt:vector>
  </TitlesOfParts>
  <Company>ExcelEngineer.ir</Company>
  <LinksUpToDate>false</LinksUpToDate>
  <SharedDoc>false</SharedDoc>
  <HyperlinkBase>excelengineer.ir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طرح توجیهی</dc:subject>
  <dc:creator>Omid_Motamedi</dc:creator>
  <cp:keywords>https:/telegram.me/ExcelEngineer</cp:keywords>
  <dc:description>Omid_motamedi@outlook.com</dc:description>
  <cp:lastModifiedBy>امید معتمدی</cp:lastModifiedBy>
  <cp:lastPrinted>2009-01-08T07:13:21Z</cp:lastPrinted>
  <dcterms:created xsi:type="dcterms:W3CDTF">2008-12-13T10:25:48Z</dcterms:created>
  <dcterms:modified xsi:type="dcterms:W3CDTF">2022-03-20T23:55:17Z</dcterms:modified>
  <cp:contentStatus/>
</cp:coreProperties>
</file>